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45" tabRatio="813" firstSheet="4" activeTab="12"/>
  </bookViews>
  <sheets>
    <sheet name="Disclaimer" sheetId="1" r:id="rId1"/>
    <sheet name="Introduction" sheetId="2" r:id="rId2"/>
    <sheet name="A. HTT General" sheetId="3" r:id="rId3"/>
    <sheet name="B1. HTT Mortgage Assets" sheetId="4" r:id="rId4"/>
    <sheet name="B2. HTT Public Sector Assets" sheetId="5" r:id="rId5"/>
    <sheet name="B3. HTT Shipping Assets" sheetId="6" r:id="rId6"/>
    <sheet name="C. HTT Harmonised Glossary" sheetId="7" r:id="rId7"/>
    <sheet name="D1.Overview" sheetId="8" r:id="rId8"/>
    <sheet name="D2.Residential" sheetId="9" r:id="rId9"/>
    <sheet name="D3.Public sector" sheetId="10" r:id="rId10"/>
    <sheet name="D4.Covered bonds" sheetId="11" r:id="rId11"/>
    <sheet name="D5.Explanations" sheetId="12" r:id="rId12"/>
    <sheet name="E. Optional ECB-ECAIs data" sheetId="13" r:id="rId13"/>
    <sheet name="Actif_Global" sheetId="14" state="hidden" r:id="rId14"/>
    <sheet name="Passif_Global" sheetId="15" state="hidden" r:id="rId15"/>
    <sheet name="Report externe Asset Cover Test" sheetId="16" state="hidden" r:id="rId16"/>
  </sheets>
  <definedNames>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6">'C. HTT Harmonised Glossary'!$A$1:$C$38</definedName>
    <definedName name="_xlnm.Print_Area" localSheetId="7">'D1.Overview'!$A$1:$J$184</definedName>
    <definedName name="_xlnm.Print_Area" localSheetId="8">'D2.Residential'!$A$1:$M$209</definedName>
    <definedName name="_xlnm.Print_Area" localSheetId="9">'D3.Public sector'!$A$1:$O$152</definedName>
    <definedName name="_xlnm.Print_Area" localSheetId="10">'D4.Covered bonds'!$A$1:$H$49</definedName>
    <definedName name="_xlnm.Print_Area" localSheetId="11">'D5.Explanations'!$A$1:$I$121</definedName>
    <definedName name="_xlnm.Print_Area" localSheetId="0">'Disclaimer'!$A$1:$A$170</definedName>
    <definedName name="_xlnm.Print_Area" localSheetId="1">'Introduction'!$B$2:$J$40</definedName>
  </definedNames>
  <calcPr fullCalcOnLoad="1"/>
</workbook>
</file>

<file path=xl/comments16.xml><?xml version="1.0" encoding="utf-8"?>
<comments xmlns="http://schemas.openxmlformats.org/spreadsheetml/2006/main">
  <authors>
    <author>desaquidesannes</author>
  </authors>
  <commentList>
    <comment ref="F97" authorId="0">
      <text>
        <r>
          <rPr>
            <b/>
            <sz val="9"/>
            <rFont val="Tahoma"/>
            <family val="2"/>
          </rPr>
          <t xml:space="preserve">Il s'agit de la maturité moyenne pondérée des seules </t>
        </r>
        <r>
          <rPr>
            <b/>
            <u val="single"/>
            <sz val="9"/>
            <rFont val="Tahoma"/>
            <family val="2"/>
          </rPr>
          <t xml:space="preserve">émissions privées </t>
        </r>
      </text>
    </comment>
  </commentList>
</comments>
</file>

<file path=xl/sharedStrings.xml><?xml version="1.0" encoding="utf-8"?>
<sst xmlns="http://schemas.openxmlformats.org/spreadsheetml/2006/main" count="4478" uniqueCount="3099">
  <si>
    <r>
      <rPr>
        <b/>
        <i/>
        <vertAlign val="superscript"/>
        <sz val="8"/>
        <rFont val="Times New Roman"/>
        <family val="1"/>
      </rPr>
      <t xml:space="preserve">3 </t>
    </r>
    <r>
      <rPr>
        <b/>
        <i/>
        <sz val="8"/>
        <rFont val="Times New Roman"/>
        <family val="1"/>
      </rPr>
      <t>HC, Hedging Costs</t>
    </r>
    <r>
      <rPr>
        <sz val="8"/>
        <rFont val="Times New Roman"/>
        <family val="1"/>
      </rPr>
      <t>,  is equal to : (i) zero before the issuer enters into any hedging agreement; and (ii) otherwise, an amount equal to the payments due under the issuer hedging agreements (plus interest) within the period between two interest payment dates, plus two months preceding the relevant ACT date.</t>
    </r>
  </si>
  <si>
    <r>
      <rPr>
        <b/>
        <i/>
        <vertAlign val="superscript"/>
        <sz val="8"/>
        <rFont val="Times New Roman"/>
        <family val="1"/>
      </rPr>
      <t>4</t>
    </r>
    <r>
      <rPr>
        <b/>
        <i/>
        <sz val="10"/>
        <rFont val="Arial"/>
        <family val="2"/>
      </rPr>
      <t xml:space="preserve"> </t>
    </r>
    <r>
      <rPr>
        <b/>
        <i/>
        <sz val="8"/>
        <rFont val="Times New Roman"/>
        <family val="1"/>
      </rPr>
      <t>NC, Negative Carry</t>
    </r>
    <r>
      <rPr>
        <sz val="8"/>
        <rFont val="Times New Roman"/>
        <family val="1"/>
      </rPr>
      <t>, is the weighted-average maturity of all covered bonds outstanding (subject to a floor of one year), multiplied by the euro equivalent covered bonds' aggregate principal amount outstanding multiplied by 1%.</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</si>
  <si>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</si>
  <si>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</si>
  <si>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</si>
  <si>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</si>
  <si>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</si>
  <si>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</si>
  <si>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</si>
  <si>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</si>
  <si>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</si>
  <si>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</si>
  <si>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</si>
  <si>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</si>
  <si>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</si>
  <si>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</si>
  <si>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</si>
  <si>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</si>
  <si>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</si>
  <si>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CEP/BPR</t>
  </si>
  <si>
    <t>E.1.1.3</t>
  </si>
  <si>
    <t>Back-up servicer</t>
  </si>
  <si>
    <t>E.1.1.4</t>
  </si>
  <si>
    <t>BUS facilitator</t>
  </si>
  <si>
    <t>E.1.1.5</t>
  </si>
  <si>
    <t xml:space="preserve">Cash manager </t>
  </si>
  <si>
    <t>E.1.1.6</t>
  </si>
  <si>
    <t>Back-up cash manager</t>
  </si>
  <si>
    <t>E.1.1.7</t>
  </si>
  <si>
    <t>Account bank</t>
  </si>
  <si>
    <t>NATIXIS</t>
  </si>
  <si>
    <t>E.1.1.8</t>
  </si>
  <si>
    <t>Standby account bank</t>
  </si>
  <si>
    <t>E.1.1.9</t>
  </si>
  <si>
    <t>Account bank guarantor</t>
  </si>
  <si>
    <t>E.1.1.10</t>
  </si>
  <si>
    <t>Trustee</t>
  </si>
  <si>
    <t>E.1.1.11</t>
  </si>
  <si>
    <t>Cover Pool Monitor</t>
  </si>
  <si>
    <t>Specific Controler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</si>
  <si>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</si>
  <si>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</si>
  <si>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</si>
  <si>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</si>
  <si>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</si>
  <si>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</si>
  <si>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</si>
  <si>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</si>
  <si>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</si>
  <si>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</si>
  <si>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</si>
  <si>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</si>
  <si>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</si>
  <si>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</si>
  <si>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</si>
  <si>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</si>
  <si>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</si>
  <si>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</si>
  <si>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</si>
  <si>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</si>
  <si>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</si>
  <si>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</si>
  <si>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</si>
  <si>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</si>
  <si>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</si>
  <si>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</si>
  <si>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</si>
  <si>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</si>
  <si>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</si>
  <si>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</si>
  <si>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</si>
  <si>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</si>
  <si>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</si>
  <si>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</si>
  <si>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</si>
  <si>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</si>
  <si>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</si>
  <si>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</si>
  <si>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</si>
  <si>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</si>
  <si>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</si>
  <si>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</si>
  <si>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</si>
  <si>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</si>
  <si>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</si>
  <si>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</si>
  <si>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</si>
  <si>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</si>
  <si>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</si>
  <si>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</si>
  <si>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</si>
  <si>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</si>
  <si>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</si>
  <si>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</si>
  <si>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</si>
  <si>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</si>
  <si>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</si>
  <si>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</si>
  <si>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</si>
  <si>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</si>
  <si>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</si>
  <si>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</si>
  <si>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</si>
  <si>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</si>
  <si>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</si>
  <si>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</si>
  <si>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</si>
  <si>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</si>
  <si>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</si>
  <si>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</si>
  <si>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</si>
  <si>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</si>
  <si>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</si>
  <si>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</si>
  <si>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</si>
  <si>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</si>
  <si>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</si>
  <si>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</si>
  <si>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</si>
  <si>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</si>
  <si>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</si>
  <si>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</si>
  <si>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</si>
  <si>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</si>
  <si>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</si>
  <si>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</si>
  <si>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</si>
  <si>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</si>
  <si>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</si>
  <si>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</si>
  <si>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</si>
  <si>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</si>
  <si>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</si>
  <si>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</si>
  <si>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</si>
  <si>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</si>
  <si>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</si>
  <si>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</si>
  <si>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</si>
  <si>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</si>
  <si>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</si>
  <si>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</si>
  <si>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9695005MSX1OYEMGDF46</t>
  </si>
  <si>
    <t xml:space="preserve">969500T1UBNNTYVWOS04 </t>
  </si>
  <si>
    <t>KX1WK48MPD4Y2NCUIZ63</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</si>
  <si>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</si>
  <si>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2018 Version</t>
  </si>
  <si>
    <t>Worksheet B2: HTT Public Sector Assets</t>
  </si>
  <si>
    <t>Worksheet B3: HTT Shipping Assets</t>
  </si>
  <si>
    <t>B2. Harmonised Transparency Template - Public Sector Assets</t>
  </si>
  <si>
    <t>HTT 2018</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</si>
  <si>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</si>
  <si>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</si>
  <si>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</si>
  <si>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</si>
  <si>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</si>
  <si>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</si>
  <si>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</si>
  <si>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</si>
  <si>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</si>
  <si>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</si>
  <si>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</si>
  <si>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</si>
  <si>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</si>
  <si>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</si>
  <si>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</si>
  <si>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</si>
  <si>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</si>
  <si>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</si>
  <si>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</si>
  <si>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</si>
  <si>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</si>
  <si>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</si>
  <si>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</si>
  <si>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</si>
  <si>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</si>
  <si>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</si>
  <si>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</si>
  <si>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</si>
  <si>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</si>
  <si>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</si>
  <si>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</si>
  <si>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</si>
  <si>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</si>
  <si>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</si>
  <si>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</si>
  <si>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</si>
  <si>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</si>
  <si>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</si>
  <si>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</si>
  <si>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</si>
  <si>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</si>
  <si>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</si>
  <si>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</si>
  <si>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</si>
  <si>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</si>
  <si>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</si>
  <si>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</si>
  <si>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</si>
  <si>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</si>
  <si>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</si>
  <si>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</si>
  <si>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</si>
  <si>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</si>
  <si>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</si>
  <si>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</si>
  <si>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</si>
  <si>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</si>
  <si>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</si>
  <si>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</si>
  <si>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</si>
  <si>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</si>
  <si>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</si>
  <si>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</si>
  <si>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</si>
  <si>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</si>
  <si>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</si>
  <si>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</si>
  <si>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</si>
  <si>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</si>
  <si>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</si>
  <si>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</si>
  <si>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</si>
  <si>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</si>
  <si>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</si>
  <si>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</si>
  <si>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</si>
  <si>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</si>
  <si>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</si>
  <si>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</si>
  <si>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</si>
  <si>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</si>
  <si>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</si>
  <si>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</si>
  <si>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</si>
  <si>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</si>
  <si>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</si>
  <si>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</si>
  <si>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</si>
  <si>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</si>
  <si>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</si>
  <si>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</si>
  <si>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</si>
  <si>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</si>
  <si>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</si>
  <si>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</si>
  <si>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</si>
  <si>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</si>
  <si>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</si>
  <si>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</si>
  <si>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</si>
  <si>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</si>
  <si>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</si>
  <si>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</si>
  <si>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</si>
  <si>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</si>
  <si>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</si>
  <si>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</si>
  <si>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</si>
  <si>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</si>
  <si>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</si>
  <si>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</si>
  <si>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</si>
  <si>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</si>
  <si>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</si>
  <si>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</si>
  <si>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</si>
  <si>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</si>
  <si>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</si>
  <si>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</si>
  <si>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</si>
  <si>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</si>
  <si>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</si>
  <si>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</si>
  <si>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</si>
  <si>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</si>
  <si>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</si>
  <si>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</si>
  <si>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</si>
  <si>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</si>
  <si>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</si>
  <si>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</si>
  <si>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</si>
  <si>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</si>
  <si>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</si>
  <si>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</si>
  <si>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</si>
  <si>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</si>
  <si>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</si>
  <si>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</si>
  <si>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</si>
  <si>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</si>
  <si>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</si>
  <si>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</si>
  <si>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</si>
  <si>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</si>
  <si>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</si>
  <si>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</si>
  <si>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</si>
  <si>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</si>
  <si>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</si>
  <si>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</si>
  <si>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</si>
  <si>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</si>
  <si>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</si>
  <si>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</si>
  <si>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</si>
  <si>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</si>
  <si>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</si>
  <si>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</si>
  <si>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</si>
  <si>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</si>
  <si>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</si>
  <si>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</si>
  <si>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</si>
  <si>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</si>
  <si>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</si>
  <si>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</si>
  <si>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</si>
  <si>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</si>
  <si>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</si>
  <si>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</si>
  <si>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</si>
  <si>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</si>
  <si>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</si>
  <si>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</si>
  <si>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</si>
  <si>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</si>
  <si>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</si>
  <si>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</si>
  <si>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</si>
  <si>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</si>
  <si>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</si>
  <si>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</si>
  <si>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</si>
  <si>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</si>
  <si>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</si>
  <si>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</si>
  <si>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</si>
  <si>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</si>
  <si>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</si>
  <si>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</si>
  <si>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</si>
  <si>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</si>
  <si>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</si>
  <si>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</si>
  <si>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</si>
  <si>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</si>
  <si>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</si>
  <si>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</si>
  <si>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</si>
  <si>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</si>
  <si>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</si>
  <si>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</si>
  <si>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</si>
  <si>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</si>
  <si>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</si>
  <si>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</si>
  <si>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</si>
  <si>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</si>
  <si>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</si>
  <si>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</si>
  <si>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</si>
  <si>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</si>
  <si>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</si>
  <si>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</si>
  <si>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</si>
  <si>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</si>
  <si>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</si>
  <si>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</si>
  <si>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</si>
  <si>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</si>
  <si>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</si>
  <si>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</si>
  <si>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</si>
  <si>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</si>
  <si>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</si>
  <si>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</si>
  <si>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</si>
  <si>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</si>
  <si>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</si>
  <si>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</si>
  <si>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</si>
  <si>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</si>
  <si>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</si>
  <si>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</si>
  <si>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</si>
  <si>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</si>
  <si>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</si>
  <si>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</si>
  <si>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</si>
  <si>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</si>
  <si>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</si>
  <si>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</si>
  <si>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</si>
  <si>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</si>
  <si>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</si>
  <si>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</si>
  <si>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</si>
  <si>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</si>
  <si>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</si>
  <si>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</si>
  <si>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</si>
  <si>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</si>
  <si>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</si>
  <si>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</si>
  <si>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</si>
  <si>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</si>
  <si>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</si>
  <si>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</si>
  <si>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</si>
  <si>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</si>
  <si>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</si>
  <si>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</si>
  <si>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</si>
  <si>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</si>
  <si>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</si>
  <si>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</si>
  <si>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</si>
  <si>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</si>
  <si>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</si>
  <si>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</si>
  <si>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</si>
  <si>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</si>
  <si>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</si>
  <si>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</si>
  <si>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</si>
  <si>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</si>
  <si>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</si>
  <si>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</si>
  <si>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</si>
  <si>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</si>
  <si>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</si>
  <si>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</si>
  <si>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</si>
  <si>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</si>
  <si>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</si>
  <si>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</si>
  <si>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</si>
  <si>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</si>
  <si>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</si>
  <si>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</si>
  <si>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</si>
  <si>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</si>
  <si>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</si>
  <si>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</si>
  <si>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</si>
  <si>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</si>
  <si>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</si>
  <si>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</si>
  <si>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</si>
  <si>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</si>
  <si>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</si>
  <si>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</si>
  <si>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</si>
  <si>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</si>
  <si>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</si>
  <si>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</si>
  <si>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</si>
  <si>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</si>
  <si>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</si>
  <si>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</si>
  <si>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</si>
  <si>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</si>
  <si>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</si>
  <si>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</si>
  <si>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</si>
  <si>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</si>
  <si>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</si>
  <si>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</si>
  <si>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</si>
  <si>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</si>
  <si>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</si>
  <si>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</si>
  <si>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</si>
  <si>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</si>
  <si>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</si>
  <si>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</si>
  <si>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</si>
  <si>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</si>
  <si>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</si>
  <si>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</si>
  <si>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</si>
  <si>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</si>
  <si>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</si>
  <si>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</si>
  <si>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</si>
  <si>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</si>
  <si>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</si>
  <si>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</si>
  <si>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</si>
  <si>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</si>
  <si>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</si>
  <si>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</si>
  <si>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</si>
  <si>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</si>
  <si>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</si>
  <si>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</si>
  <si>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</si>
  <si>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</si>
  <si>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</si>
  <si>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</si>
  <si>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</si>
  <si>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</si>
  <si>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</si>
  <si>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</si>
  <si>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</si>
  <si>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</si>
  <si>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</si>
  <si>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</si>
  <si>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</si>
  <si>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</si>
  <si>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</si>
  <si>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</si>
  <si>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</si>
  <si>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</si>
  <si>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</si>
  <si>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</si>
  <si>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</si>
  <si>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</si>
  <si>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</si>
  <si>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</si>
  <si>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</si>
  <si>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</si>
  <si>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</si>
  <si>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</si>
  <si>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</si>
  <si>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</si>
  <si>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</si>
  <si>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</si>
  <si>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</si>
  <si>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</si>
  <si>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</si>
  <si>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</si>
  <si>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</si>
  <si>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</si>
  <si>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Total Cover Assets</t>
  </si>
  <si>
    <t>Residual Life (mn)</t>
  </si>
  <si>
    <t>Maturity (mn)</t>
  </si>
  <si>
    <t>Derivatives in the register / cover pool [notional] (mn)</t>
  </si>
  <si>
    <t>M.7.5.32</t>
  </si>
  <si>
    <t>M.7.5.33</t>
  </si>
  <si>
    <t>M.7.5.34</t>
  </si>
  <si>
    <t>M.7.5.35</t>
  </si>
  <si>
    <t>M.7.5.36</t>
  </si>
  <si>
    <t>M.7.5.37</t>
  </si>
  <si>
    <t>M.7.5.38</t>
  </si>
  <si>
    <t>M.7.5.39</t>
  </si>
  <si>
    <t>M.7.5.40</t>
  </si>
  <si>
    <t>M.7.5.41</t>
  </si>
  <si>
    <t>M.7.5.42</t>
  </si>
  <si>
    <t>M.7.5.43</t>
  </si>
  <si>
    <t>M.7.5.44</t>
  </si>
  <si>
    <t>M.7.5.45</t>
  </si>
  <si>
    <t>M.7.5.46</t>
  </si>
  <si>
    <t>M.7.5.47</t>
  </si>
  <si>
    <t>M.7.5.48</t>
  </si>
  <si>
    <t>M.7.5.49</t>
  </si>
  <si>
    <t>M.7.5.50</t>
  </si>
  <si>
    <t>M.7A.13.5</t>
  </si>
  <si>
    <t>Buy-to-let/Non-owner occupied</t>
  </si>
  <si>
    <t>Agricultural</t>
  </si>
  <si>
    <t>1st lien / No prior ranks</t>
  </si>
  <si>
    <t>Residual Life Buckets of Cover assets [i.e. how is the contractual and/or expected residual life defined? What assumptions eg, in terms of prepayments? etc.]</t>
  </si>
  <si>
    <t>Worksheet E: Optional ECB-ECAIs data</t>
  </si>
  <si>
    <t>Exposures to/guaranteed by Supranational, Sovereign, Agency (SSA)</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</si>
  <si>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</si>
  <si>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Reporting Date: 18/01/2018</t>
  </si>
  <si>
    <t>Cut-off Date: 31/12/2017</t>
  </si>
  <si>
    <t>31/12/2017</t>
  </si>
  <si>
    <t>A2</t>
  </si>
  <si>
    <t xml:space="preserve">31/12/2016 </t>
  </si>
  <si>
    <t xml:space="preserve">31/12/2015 </t>
  </si>
  <si>
    <t xml:space="preserve">31/12/2014 </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</si>
  <si>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</si>
  <si>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</si>
  <si>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</si>
  <si>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</si>
  <si>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</si>
  <si>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</si>
  <si>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</si>
  <si>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</si>
  <si>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</si>
  <si>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</si>
  <si>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</si>
  <si>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</si>
  <si>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</si>
  <si>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</si>
  <si>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</si>
  <si>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</si>
  <si>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</si>
  <si>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</si>
  <si>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</si>
  <si>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</si>
  <si>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</si>
  <si>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</si>
  <si>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</si>
  <si>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</si>
  <si>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</si>
  <si>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</si>
  <si>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</si>
  <si>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</si>
  <si>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</si>
  <si>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</si>
  <si>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</si>
  <si>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</si>
  <si>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</si>
  <si>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</si>
  <si>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</si>
  <si>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</si>
  <si>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</si>
  <si>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</si>
  <si>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</si>
  <si>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</si>
  <si>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</si>
  <si>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</si>
  <si>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</si>
  <si>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</si>
  <si>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</si>
  <si>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</si>
  <si>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</si>
  <si>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</si>
  <si>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</si>
  <si>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</si>
  <si>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</si>
  <si>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</si>
  <si>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</si>
  <si>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</si>
  <si>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</si>
  <si>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</si>
  <si>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</si>
  <si>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</si>
  <si>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</si>
  <si>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</si>
  <si>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</si>
  <si>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</si>
  <si>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</si>
  <si>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</si>
  <si>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</si>
  <si>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</si>
  <si>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</si>
  <si>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</si>
  <si>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</si>
  <si>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</si>
  <si>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</si>
  <si>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</si>
  <si>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</si>
  <si>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</si>
  <si>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</si>
  <si>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</si>
  <si>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</si>
  <si>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</si>
  <si>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</si>
  <si>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</si>
  <si>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</si>
  <si>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</si>
  <si>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</si>
  <si>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</si>
  <si>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</si>
  <si>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</si>
  <si>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</si>
  <si>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</si>
  <si>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</si>
  <si>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</si>
  <si>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</si>
  <si>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</si>
  <si>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</si>
  <si>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</si>
  <si>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</si>
  <si>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</si>
  <si>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</si>
  <si>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</si>
  <si>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</si>
  <si>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</si>
  <si>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</si>
  <si>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</si>
  <si>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</si>
  <si>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</si>
  <si>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</si>
  <si>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</si>
  <si>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</si>
  <si>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</si>
  <si>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</si>
  <si>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</si>
  <si>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</si>
  <si>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</si>
  <si>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</si>
  <si>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</si>
  <si>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</si>
  <si>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</si>
  <si>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</si>
  <si>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</si>
  <si>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</si>
  <si>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</si>
  <si>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</si>
  <si>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</si>
  <si>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</si>
  <si>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</si>
  <si>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</si>
  <si>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</si>
  <si>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</si>
  <si>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</si>
  <si>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</si>
  <si>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</si>
  <si>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</si>
  <si>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</si>
  <si>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</si>
  <si>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</si>
  <si>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</si>
  <si>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</si>
  <si>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</si>
  <si>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</si>
  <si>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</si>
  <si>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</si>
  <si>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</si>
  <si>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</si>
  <si>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</si>
  <si>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</si>
  <si>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</si>
  <si>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</si>
  <si>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</si>
  <si>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</si>
  <si>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</si>
  <si>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</si>
  <si>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</si>
  <si>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</si>
  <si>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</si>
  <si>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</si>
  <si>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</si>
  <si>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</si>
  <si>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</si>
  <si>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</si>
  <si>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</si>
  <si>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</si>
  <si>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</si>
  <si>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</si>
  <si>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</si>
  <si>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</si>
  <si>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</si>
  <si>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</si>
  <si>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</si>
  <si>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</si>
  <si>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</si>
  <si>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</si>
  <si>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</si>
  <si>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</si>
  <si>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</si>
  <si>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</si>
  <si>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</si>
  <si>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</si>
  <si>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</si>
  <si>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</si>
  <si>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</si>
  <si>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</si>
  <si>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</si>
  <si>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</si>
  <si>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</si>
  <si>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</si>
  <si>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</si>
  <si>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</si>
  <si>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</si>
  <si>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</si>
  <si>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</si>
  <si>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</si>
  <si>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</si>
  <si>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</si>
  <si>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</si>
  <si>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</si>
  <si>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</si>
  <si>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</si>
  <si>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</si>
  <si>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</si>
  <si>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</si>
  <si>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</si>
  <si>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</si>
  <si>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</si>
  <si>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</si>
  <si>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</si>
  <si>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</si>
  <si>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</si>
  <si>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</si>
  <si>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</si>
  <si>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</si>
  <si>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</si>
  <si>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</si>
  <si>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</si>
  <si>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</si>
  <si>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</si>
  <si>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</si>
  <si>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</si>
  <si>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</si>
  <si>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</si>
  <si>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</si>
  <si>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</si>
  <si>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</si>
  <si>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</si>
  <si>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</si>
  <si>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</si>
  <si>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</si>
  <si>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</si>
  <si>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</si>
  <si>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</si>
  <si>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</si>
  <si>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</si>
  <si>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</si>
  <si>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</si>
  <si>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</si>
  <si>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</si>
  <si>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</si>
  <si>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</si>
  <si>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</si>
  <si>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</si>
  <si>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</si>
  <si>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</si>
  <si>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</si>
  <si>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</si>
  <si>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</si>
  <si>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</si>
  <si>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</si>
  <si>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</si>
  <si>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</si>
  <si>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</si>
  <si>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</si>
  <si>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</si>
  <si>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</si>
  <si>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</si>
  <si>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</si>
  <si>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</si>
  <si>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</si>
  <si>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</si>
  <si>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</si>
  <si>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</si>
  <si>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</si>
  <si>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</si>
  <si>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</si>
  <si>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</si>
  <si>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</si>
  <si>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</si>
  <si>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</si>
  <si>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</si>
  <si>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</si>
  <si>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</si>
  <si>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</si>
  <si>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</si>
  <si>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</si>
  <si>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</si>
  <si>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</si>
  <si>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</si>
  <si>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</si>
  <si>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</si>
  <si>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</si>
  <si>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</si>
  <si>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</si>
  <si>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</si>
  <si>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</si>
  <si>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</si>
  <si>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</si>
  <si>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</si>
  <si>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</si>
  <si>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</si>
  <si>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</si>
  <si>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</si>
  <si>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</si>
  <si>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</si>
  <si>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</si>
  <si>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</si>
  <si>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</si>
  <si>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</si>
  <si>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</si>
  <si>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</si>
  <si>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</si>
  <si>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</si>
  <si>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</si>
  <si>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</si>
  <si>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</si>
  <si>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</si>
  <si>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</si>
  <si>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</si>
  <si>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</si>
  <si>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</si>
  <si>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</si>
  <si>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</si>
  <si>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</si>
  <si>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</si>
  <si>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</si>
  <si>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</si>
  <si>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</si>
  <si>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</si>
  <si>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</si>
  <si>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</si>
  <si>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</si>
  <si>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</si>
  <si>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</si>
  <si>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</si>
  <si>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</si>
  <si>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</si>
  <si>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</si>
  <si>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</si>
  <si>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</si>
  <si>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</si>
  <si>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</si>
  <si>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</si>
  <si>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</si>
  <si>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</si>
  <si>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</si>
  <si>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</si>
  <si>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</si>
  <si>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</si>
  <si>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</si>
  <si>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</si>
  <si>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</si>
  <si>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</si>
  <si>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</si>
  <si>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</si>
  <si>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</si>
  <si>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</si>
  <si>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</si>
  <si>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</si>
  <si>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</si>
  <si>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</si>
  <si>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</si>
  <si>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</si>
  <si>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</si>
  <si>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</si>
  <si>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</si>
  <si>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</si>
  <si>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</si>
  <si>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</si>
  <si>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</si>
  <si>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</si>
  <si>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</si>
  <si>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</si>
  <si>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</si>
  <si>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</si>
  <si>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r>
      <rPr>
        <b/>
        <i/>
        <vertAlign val="superscript"/>
        <sz val="8"/>
        <rFont val="Times New Roman"/>
        <family val="1"/>
      </rPr>
      <t xml:space="preserve">2 </t>
    </r>
    <r>
      <rPr>
        <b/>
        <i/>
        <sz val="8"/>
        <rFont val="Times New Roman"/>
        <family val="1"/>
      </rPr>
      <t xml:space="preserve">Permitted Investments </t>
    </r>
    <r>
      <rPr>
        <sz val="8"/>
        <rFont val="Times New Roman"/>
        <family val="1"/>
      </rPr>
      <t xml:space="preserve">means any </t>
    </r>
    <r>
      <rPr>
        <i/>
        <sz val="8"/>
        <rFont val="Times New Roman"/>
        <family val="1"/>
      </rPr>
      <t>valeur de remplacement</t>
    </r>
    <r>
      <rPr>
        <sz val="8"/>
        <rFont val="Times New Roman"/>
        <family val="1"/>
      </rPr>
      <t xml:space="preserve"> of the Lender, within the meaning, and complying with the provisions, of Articles L.515-17 and R.515-7 of the FMFC. Substitution Assets will be valued using the same methodology as the specific controller of the Lender, which is denominated in Euro and falls into one of the following categories:
(a) deposits denominated in Euro made with a credit institution whose registered office is located in a member state either of the European Economic Area or of the Organisation for Economic Co-operation and Development ("OECD"), with the exception of investment firms, having a rating no lower than A+ (long term) (or A (long term), but in that case, together with A-1 (short term)) by S&amp;P and P-1 (short term) by Moody's, and which may be repaid or withdrawn at any moment at the request of the Issuer in order to make sums available within twenty-four (24) hours at the latest, having a remaining maturity date of thirty (30) days or less and mature at least one (1) Business Day prior to the next Payment Date;
(b)  French treasury bonds (bons du Trésor) having a remaining maturity date of thirty (30) days or less and mature at least one (1) Business Day prior to the next Payment Date and having a rating no lower than A+ (long term) (or A (long term), but in that case, together with A-1 (short term)) by S&amp;P and P-1 (short term) by Moody's;
(c)  debt instruments referred to in paragraph 2 of Article D. 214-94 of the Financial Code and denominated in Euro, provided that:
        (i) they are traded on a regulated market located in a country that is party to the agreement on the European Economic Area, with the exception of securities giving access directly or indirectly to the share capital of a company; 
        (ii) they have a fixed principal amount at maturity; 
        (iii) they are not interest-only strips;
        (iv) they are not purchased at a premium over par; 
        (v) they are not issued by mutual funds or any securitisation special purpose vehicle; and
        (vi) they have a remaining maturity date of thirty (30) days or less and mature at least one (1) Business Day prior to the next Payment Date and having a rating no lower than A+ (long term) (or A (long term), but in that case, together with A-1 (short term)) by S&amp;P and P-1 (short term) by Moody's;
(d)  negotiable debt instruments (titres de créances négociables) being denominated in Euro and provided they have the characteristics specified in sub-paragraphs (ii) to (v) of paragraph (c) above, having a remaining maturity date of thirty (30) days or less and mature at least one (1) Business Day prior to the next Payment Date and having a rating no lower than A+ (long term) (or A (long term), but in that case, together with A-1 (short term)) by S&amp;P and P-1 (short term) by Moody's; or
(e)  units or shares of units in undertakings for collective investment in transferable securities (organismes de placement collectifs en valeurs mobilières) invested mainly in debt instruments referred to in paragraphs (b), (c) and (d) above, being denominated in Euro, having a remaining maturity date of thirty (30) days or less and mature at least one (1) Business Day prior to the next Payment Date and having a daily liquidity.
</t>
    </r>
  </si>
  <si>
    <t>strategy, limits, counterparties etc (if applicable)</t>
  </si>
  <si>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</si>
  <si>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</si>
  <si>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</si>
  <si>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</si>
  <si>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</si>
  <si>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</si>
  <si>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</si>
  <si>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</si>
  <si>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</si>
  <si>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</si>
  <si>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</si>
  <si>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</si>
  <si>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0 - 1 Y (years)</t>
  </si>
  <si>
    <t>Expected maturity structure of cover pool and covered bonds</t>
  </si>
  <si>
    <t>3.2</t>
  </si>
  <si>
    <t>WAL of covered bonds</t>
  </si>
  <si>
    <t>WAL of cover pool</t>
  </si>
  <si>
    <t>explanations (CPR rate used etc)</t>
  </si>
  <si>
    <t>Contractual</t>
  </si>
  <si>
    <t>Expected</t>
  </si>
  <si>
    <t>WAL (weighted average life) of cover pool and covered bonds</t>
  </si>
  <si>
    <t>3.1</t>
  </si>
  <si>
    <t>ALM OF THE COVERED BOND ISSUER</t>
  </si>
  <si>
    <t>Compliance with the whole article  129 CRR</t>
  </si>
  <si>
    <t>2.7</t>
  </si>
  <si>
    <r>
      <t xml:space="preserve">(iv)  Percentage of loans more than ninety days past due : </t>
    </r>
    <r>
      <rPr>
        <i/>
        <sz val="10"/>
        <rFont val="Arial"/>
        <family val="2"/>
      </rPr>
      <t xml:space="preserve">please refer to section 4.1 (residential) and 5.1 (public sector) </t>
    </r>
  </si>
  <si>
    <r>
      <t>(iii)  Maturity structure of cover assets and covered bonds :</t>
    </r>
    <r>
      <rPr>
        <i/>
        <sz val="10"/>
        <rFont val="Arial"/>
        <family val="2"/>
      </rPr>
      <t xml:space="preserve"> please refer to  section 3.1, 3.2 and 3.3 </t>
    </r>
  </si>
  <si>
    <t>CB interest rate and currency : section 6.1 and 6.2</t>
  </si>
  <si>
    <t>assets interest rate and currency : section 4.10 (residential), 5.5 and 5.6 (public sector)</t>
  </si>
  <si>
    <t xml:space="preserve">hedging policy : section 3.4 </t>
  </si>
  <si>
    <t xml:space="preserve">       Interest rate and currency risks </t>
  </si>
  <si>
    <t xml:space="preserve">       Loan size : section 4.12 (residential) and 5.8 (public sector)  </t>
  </si>
  <si>
    <t xml:space="preserve">       Type of cover assets : section 2.2</t>
  </si>
  <si>
    <r>
      <t xml:space="preserve">(ii)   Geographical distribution : </t>
    </r>
    <r>
      <rPr>
        <i/>
        <sz val="10"/>
        <rFont val="Arial"/>
        <family val="2"/>
      </rPr>
      <t>please refer to section 4.3 (residential), 5.2 , 5.3 and 5.4 (public sector)</t>
    </r>
  </si>
  <si>
    <r>
      <t xml:space="preserve">(i)    Value of the cover pool and outstanding covered bonds : </t>
    </r>
    <r>
      <rPr>
        <i/>
        <sz val="10"/>
        <rFont val="Arial"/>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</si>
  <si>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</si>
  <si>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</si>
  <si>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</si>
  <si>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</si>
  <si>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</si>
  <si>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</si>
  <si>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</si>
  <si>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</si>
  <si>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t>
  </si>
  <si>
    <t>Equity</t>
  </si>
  <si>
    <t>LIABILITIES</t>
  </si>
  <si>
    <t>Liabilities of the covered bond issuer</t>
  </si>
  <si>
    <t>2.5</t>
  </si>
  <si>
    <t>Stable</t>
  </si>
  <si>
    <t>AAA</t>
  </si>
  <si>
    <t>S&amp;P</t>
  </si>
  <si>
    <t>Aaa</t>
  </si>
  <si>
    <t>Moody's</t>
  </si>
  <si>
    <t>Fitch</t>
  </si>
  <si>
    <t>Covered bonds rating</t>
  </si>
  <si>
    <t>Outlook</t>
  </si>
  <si>
    <t>Rating Watch</t>
  </si>
  <si>
    <t>Rating</t>
  </si>
  <si>
    <t>Covered bonds ratings</t>
  </si>
  <si>
    <t>2.4</t>
  </si>
  <si>
    <t>Contractual (ACT)</t>
  </si>
  <si>
    <t>Legal ("coverage ratio")</t>
  </si>
  <si>
    <t>current (%)</t>
  </si>
  <si>
    <t>minimum (%)</t>
  </si>
  <si>
    <t>Overcollateralisation ratios</t>
  </si>
  <si>
    <t>2.3</t>
  </si>
  <si>
    <t>Residential assets</t>
  </si>
  <si>
    <t>Commercial assets</t>
  </si>
  <si>
    <t>Public sector exposures</t>
  </si>
  <si>
    <t>Cover pool</t>
  </si>
  <si>
    <t>to central bank repo-operations</t>
  </si>
  <si>
    <t>outstanding</t>
  </si>
  <si>
    <t>of which eligible</t>
  </si>
  <si>
    <t>Covered bonds and cover pool</t>
  </si>
  <si>
    <t>2.2</t>
  </si>
  <si>
    <t>CRD compliant (Y / N) ?</t>
  </si>
  <si>
    <t>UCITS compliant (Y / N) ?</t>
  </si>
  <si>
    <t>Information on the legal framework (link)</t>
  </si>
  <si>
    <t>http://www.bpce.fr/communication-financiere/dette/bpce-sfh</t>
  </si>
  <si>
    <t>Financial information (link)</t>
  </si>
  <si>
    <t>FRANCE</t>
  </si>
  <si>
    <t>Country in which the issuer is based</t>
  </si>
  <si>
    <t>Name of the covered bond issuer</t>
  </si>
  <si>
    <t>Covered bond issuer</t>
  </si>
  <si>
    <t>2.1</t>
  </si>
  <si>
    <t>COVERED BOND ISSUER OVERVIEW</t>
  </si>
  <si>
    <t>as of</t>
  </si>
  <si>
    <t xml:space="preserve"> Core tier 1 ratio (%) (group parent company)</t>
  </si>
  <si>
    <t>1.4</t>
  </si>
  <si>
    <t>NA</t>
  </si>
  <si>
    <t>Covered bond issuer rating (senior unsecured)</t>
  </si>
  <si>
    <t>Rating watch</t>
  </si>
  <si>
    <t>1.3</t>
  </si>
  <si>
    <t>Senior unsecured rating (group parent company)</t>
  </si>
  <si>
    <t>1.2</t>
  </si>
  <si>
    <t>http://www.bpce.fr/communication-financiere</t>
  </si>
  <si>
    <t>Group consolidated financial information (link)</t>
  </si>
  <si>
    <t>BPCE</t>
  </si>
  <si>
    <t>Group parent company</t>
  </si>
  <si>
    <t>Group</t>
  </si>
  <si>
    <t>1.1</t>
  </si>
  <si>
    <t>GROUP LEVEL  INFORMATION AND SENIOR UNSECURED RATINGS</t>
  </si>
  <si>
    <t>(dd/mm/yyyy)</t>
  </si>
  <si>
    <t xml:space="preserve">Reporting date </t>
  </si>
  <si>
    <t xml:space="preserve">CB ISSUER </t>
  </si>
  <si>
    <t>FRENCH NATIONAL COVERED BOND LABEL REPORTING TEMPLATE</t>
  </si>
  <si>
    <t>etc…</t>
  </si>
  <si>
    <t>RMBS 3</t>
  </si>
  <si>
    <t>RMBS 2</t>
  </si>
  <si>
    <t>RMBS 1</t>
  </si>
  <si>
    <t>Originator(s)</t>
  </si>
  <si>
    <t>Main country (assets)</t>
  </si>
  <si>
    <t>Year of last issuance</t>
  </si>
  <si>
    <t>Outstanding balance</t>
  </si>
  <si>
    <t>ISIN</t>
  </si>
  <si>
    <t>Name</t>
  </si>
  <si>
    <t>External RMBS DETAILS</t>
  </si>
  <si>
    <t>% credit enhancement</t>
  </si>
  <si>
    <t>% reserve fund</t>
  </si>
  <si>
    <t>% subordination</t>
  </si>
  <si>
    <t>Internal RMBS DETAILS</t>
  </si>
  <si>
    <t>Residential MBS</t>
  </si>
  <si>
    <t>4.13</t>
  </si>
  <si>
    <t xml:space="preserve">TOTAL </t>
  </si>
  <si>
    <t>% of total cover pool (outstanding)</t>
  </si>
  <si>
    <t xml:space="preserve">Outstanding </t>
  </si>
  <si>
    <t xml:space="preserve">Number of loans </t>
  </si>
  <si>
    <t xml:space="preserve">Residential </t>
  </si>
  <si>
    <t>10 largest exposures (%)</t>
  </si>
  <si>
    <t>5 largest exposures (%)</t>
  </si>
  <si>
    <t>% of total
cover pool</t>
  </si>
  <si>
    <t>Average outstanding balance (€)</t>
  </si>
  <si>
    <t>Number of loans</t>
  </si>
  <si>
    <t>Granularity and large exposures (excluding external MBS)</t>
  </si>
  <si>
    <t>4.12</t>
  </si>
  <si>
    <t>Real estate company</t>
  </si>
  <si>
    <t>Other non-working</t>
  </si>
  <si>
    <t>Retired / Pensioner</t>
  </si>
  <si>
    <t>Self employed</t>
  </si>
  <si>
    <t>Civil servants</t>
  </si>
  <si>
    <t>Employees</t>
  </si>
  <si>
    <t>%</t>
  </si>
  <si>
    <t>Borrowers (excluding external MBS)</t>
  </si>
  <si>
    <t>4.11</t>
  </si>
  <si>
    <t>Mixed (1y+)</t>
  </si>
  <si>
    <t>Floating (1y or less)</t>
  </si>
  <si>
    <t>Capped for life</t>
  </si>
  <si>
    <t>Fixed for life</t>
  </si>
  <si>
    <t>Interest rate type (excluding external MBS)</t>
  </si>
  <si>
    <t>4.10</t>
  </si>
  <si>
    <t>Bullet</t>
  </si>
  <si>
    <t>Partial bullet</t>
  </si>
  <si>
    <t>Principal amortisation (excluding external MBS)</t>
  </si>
  <si>
    <t>4.9</t>
  </si>
  <si>
    <t>Second home</t>
  </si>
  <si>
    <t>Loan purpose (excluding external MBS)</t>
  </si>
  <si>
    <t>4.8</t>
  </si>
  <si>
    <t>&gt; 60</t>
  </si>
  <si>
    <t>36 - 60</t>
  </si>
  <si>
    <t>24 - 36</t>
  </si>
  <si>
    <t>12 - 24</t>
  </si>
  <si>
    <t>&lt; 12</t>
  </si>
  <si>
    <t>Months</t>
  </si>
  <si>
    <t>Seasoning (excluding external MBS)</t>
  </si>
  <si>
    <t>4.7</t>
  </si>
  <si>
    <t>total guarantees</t>
  </si>
  <si>
    <t>other (if applicable)</t>
  </si>
  <si>
    <t>PARNASSE</t>
  </si>
  <si>
    <t>CEGC</t>
  </si>
  <si>
    <t>Crédit Logement</t>
  </si>
  <si>
    <t>guaranteed</t>
  </si>
  <si>
    <t>Total 1st lien mortgages</t>
  </si>
  <si>
    <t>1st lien mortgage without state guaranty</t>
  </si>
  <si>
    <t>1st lien mortgage with state guaranty</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</si>
  <si>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</si>
  <si>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</si>
  <si>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</si>
  <si>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</si>
  <si>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</si>
  <si>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</si>
  <si>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</si>
  <si>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</si>
  <si>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</si>
  <si>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</si>
  <si>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</si>
  <si>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</si>
  <si>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</si>
  <si>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</si>
  <si>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</si>
  <si>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</si>
  <si>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</si>
  <si>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</si>
  <si>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</si>
  <si>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</si>
  <si>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</si>
  <si>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</si>
  <si>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</si>
  <si>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</si>
  <si>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assets (excluding external MBS)</t>
  </si>
  <si>
    <t>4.3</t>
  </si>
  <si>
    <t>EU</t>
  </si>
  <si>
    <t>Zone</t>
  </si>
  <si>
    <t>Arrears and defaulted loans outstanding (including external MBS)</t>
  </si>
  <si>
    <t>4.2</t>
  </si>
  <si>
    <t>&gt;3 months</t>
  </si>
  <si>
    <t>6+ (Defaulted)</t>
  </si>
  <si>
    <t>3-6 months</t>
  </si>
  <si>
    <t>2-3 months</t>
  </si>
  <si>
    <t>1-2 months</t>
  </si>
  <si>
    <t>0-1 months</t>
  </si>
  <si>
    <t>Arrears</t>
  </si>
  <si>
    <t>Current</t>
  </si>
  <si>
    <t>% of outstanding residential assets</t>
  </si>
  <si>
    <t>Arrears and defaulted loans outstanding (excluding external MBS)</t>
  </si>
  <si>
    <t>4.1</t>
  </si>
  <si>
    <t>RESIDENTIAL COVER POOL DATA</t>
  </si>
  <si>
    <t>ABS 3</t>
  </si>
  <si>
    <t>ABS 2</t>
  </si>
  <si>
    <t>ABS 1</t>
  </si>
  <si>
    <t>External ABS DETAILS</t>
  </si>
  <si>
    <t>Internal ABS DETAILS</t>
  </si>
  <si>
    <t>Public sector ABS</t>
  </si>
  <si>
    <t>5.9</t>
  </si>
  <si>
    <t>&gt;100M€</t>
  </si>
  <si>
    <t>50M-100M€</t>
  </si>
  <si>
    <t>10M-50M€</t>
  </si>
  <si>
    <t>5M-10M€</t>
  </si>
  <si>
    <t>1M-5M€</t>
  </si>
  <si>
    <t>500-1M€</t>
  </si>
  <si>
    <t>0-500k€</t>
  </si>
  <si>
    <t>5.82</t>
  </si>
  <si>
    <t>Number of exposures</t>
  </si>
  <si>
    <t>Granularity and large exposures</t>
  </si>
  <si>
    <t>5.8</t>
  </si>
  <si>
    <t>Principal amortisation</t>
  </si>
  <si>
    <t>5.7</t>
  </si>
  <si>
    <t>JPY</t>
  </si>
  <si>
    <t>USD</t>
  </si>
  <si>
    <t>Currency</t>
  </si>
  <si>
    <t>5.6</t>
  </si>
  <si>
    <t>Mixed</t>
  </si>
  <si>
    <t>Floating</t>
  </si>
  <si>
    <t>Interest rate</t>
  </si>
  <si>
    <t>5.5</t>
  </si>
  <si>
    <t>no data</t>
  </si>
  <si>
    <t>Rhône-Alpes</t>
  </si>
  <si>
    <t>Poitou-Charentes</t>
  </si>
  <si>
    <t>Pays de la Loire</t>
  </si>
  <si>
    <t>Midi-Pyrénées</t>
  </si>
  <si>
    <t>Languedoc-Roussillon</t>
  </si>
  <si>
    <t>Ile-de-France</t>
  </si>
  <si>
    <t>Haute-Normandie</t>
  </si>
  <si>
    <t>Dom-Tom</t>
  </si>
  <si>
    <t>Champagne-Ardenne</t>
  </si>
  <si>
    <t>Basse-Normandie</t>
  </si>
  <si>
    <t>Regional exposures</t>
  </si>
  <si>
    <t>5.4</t>
  </si>
  <si>
    <t>…………………</t>
  </si>
  <si>
    <t>other continents</t>
  </si>
  <si>
    <t>Asia</t>
  </si>
  <si>
    <t>other countries</t>
  </si>
  <si>
    <t>EUROPE</t>
  </si>
  <si>
    <t>ABS</t>
  </si>
  <si>
    <t>Securities</t>
  </si>
  <si>
    <t>Loans</t>
  </si>
  <si>
    <t>Geographical distribution and nature of the underlying operation</t>
  </si>
  <si>
    <t>5.3</t>
  </si>
  <si>
    <t>other continents………</t>
  </si>
  <si>
    <t>other countries Asia….</t>
  </si>
  <si>
    <t>other countries Europe….</t>
  </si>
  <si>
    <t>Other indirect public exposures</t>
  </si>
  <si>
    <t>Other direct public exposures</t>
  </si>
  <si>
    <t xml:space="preserve">Exposures garanteed by municipalities </t>
  </si>
  <si>
    <t xml:space="preserve">Exposures to municipalities </t>
  </si>
  <si>
    <t xml:space="preserve">Exposures garanteed by regions / departments / federal states </t>
  </si>
  <si>
    <t xml:space="preserve">Exposures to regions / departments / federal states </t>
  </si>
  <si>
    <t>Exposures garanteed by ECA</t>
  </si>
  <si>
    <t xml:space="preserve">Exposures garanteed by Sovereigns </t>
  </si>
  <si>
    <t xml:space="preserve">Exposures to Sovereigns </t>
  </si>
  <si>
    <t>Exposures to or garanteed by Supranational Institution</t>
  </si>
  <si>
    <t>Geographical distribution and type of Claim</t>
  </si>
  <si>
    <t>5.2</t>
  </si>
  <si>
    <t xml:space="preserve">&gt;3 months </t>
  </si>
  <si>
    <t>Defaulted (6+)</t>
  </si>
  <si>
    <t>% of outstanding public sector assets</t>
  </si>
  <si>
    <t>Arrears and defaulted loans outstanding</t>
  </si>
  <si>
    <t>5.1</t>
  </si>
  <si>
    <t>PUBLIC SECTOR COVER POOL DATA</t>
  </si>
  <si>
    <t>Reporting date</t>
  </si>
  <si>
    <t>CB ISSUER</t>
  </si>
  <si>
    <t>Sum</t>
  </si>
  <si>
    <t>Denominated in GBP</t>
  </si>
  <si>
    <t>Denominated in JPY</t>
  </si>
  <si>
    <t>Denominated in CHF</t>
  </si>
  <si>
    <t>Denominated in USD</t>
  </si>
  <si>
    <t>Denominated in €</t>
  </si>
  <si>
    <t>Private placement</t>
  </si>
  <si>
    <t>Public placement</t>
  </si>
  <si>
    <t>Issuance</t>
  </si>
  <si>
    <t>6.2</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</si>
  <si>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</si>
  <si>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</si>
  <si>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</si>
  <si>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</si>
  <si>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</si>
  <si>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</si>
  <si>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</si>
  <si>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</si>
  <si>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</si>
  <si>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</si>
  <si>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1"/>
        <color theme="1"/>
        <rFont val="Calibri"/>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</si>
  <si>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</si>
  <si>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</si>
  <si>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</si>
  <si>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</si>
  <si>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</si>
  <si>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</si>
  <si>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</si>
  <si>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</si>
  <si>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</si>
  <si>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</si>
  <si>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</si>
  <si>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</si>
  <si>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</si>
  <si>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</si>
  <si>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</si>
  <si>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</si>
  <si>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</si>
  <si>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</si>
  <si>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</si>
  <si>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</si>
  <si>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Provide details on the nature of 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</si>
  <si>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</si>
  <si>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</si>
  <si>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</si>
  <si>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</si>
  <si>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</si>
  <si>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</si>
  <si>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</si>
  <si>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</si>
  <si>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</si>
  <si>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</si>
  <si>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</si>
  <si>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</si>
  <si>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</si>
  <si>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</si>
  <si>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</si>
  <si>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</si>
  <si>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</si>
  <si>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</si>
  <si>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</si>
  <si>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</si>
  <si>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</si>
  <si>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</si>
  <si>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regardless of the  guarantor's rating).</t>
  </si>
  <si>
    <t xml:space="preserve">guarantor with an LTV level below the 80% / 60% cap is entered for 100% of its outstanding amount </t>
  </si>
  <si>
    <t xml:space="preserve">of eligible assets are not taken into account in this calculation (e.g. a loan guaranteed by an eligible </t>
  </si>
  <si>
    <t xml:space="preserve">mortgage loans or of the financed property for guaranteed loans. The legal coverage ratio's weightings </t>
  </si>
  <si>
    <t xml:space="preserve">For residential loans, the eligible amounts are limited to 80% of the value of the pledged property for </t>
  </si>
  <si>
    <t>The eligible amounts only take into account assets which fulfill the legal eligibility criteria to the cover pool.</t>
  </si>
  <si>
    <t>The outstanding amount of eligible assets including replacement assets shall be filled in.</t>
  </si>
  <si>
    <t>"Of which assets eligible to CB refinancing"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</si>
  <si>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</si>
  <si>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</si>
  <si>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</si>
  <si>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</si>
  <si>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collateral of the notes or loans should be indicated instead of the amount of the guaranteed loans.</t>
  </si>
  <si>
    <t>framework) or mortgage promissory notes, the outstanding amount of the eligible assets pledged as</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</si>
  <si>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</si>
  <si>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</si>
  <si>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</si>
  <si>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</si>
  <si>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</si>
  <si>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</si>
  <si>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</si>
  <si>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</si>
  <si>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</si>
  <si>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</si>
  <si>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</si>
  <si>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</si>
  <si>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</si>
  <si>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</si>
  <si>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</si>
  <si>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</si>
  <si>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</si>
  <si>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 xml:space="preserve">The covered bonds issued by BPCE SFH are Hard and Soft bullet profiles. 
The contractual and the expected maturity are calculated according to the  legal final maturity for hard bullet bonds without any prepayment assumption. 
The contractual maturity is calculated according to the  legal final maturity  without any prepayment assumption for soft bullet bonds. 
The expected maturity is calculated according to the initial legal final maturity with an extension of 1 year for soft bullet bonds. </t>
  </si>
  <si>
    <t>CPR</t>
  </si>
  <si>
    <t>MENSUEL</t>
  </si>
  <si>
    <t>WAL without CPR</t>
  </si>
  <si>
    <t>WAL with CPR</t>
  </si>
  <si>
    <t>WA Interest Rate</t>
  </si>
  <si>
    <t>Period</t>
  </si>
  <si>
    <t>Date</t>
  </si>
  <si>
    <t>Capital à rembourser</t>
  </si>
  <si>
    <t>Intérêts à payer</t>
  </si>
  <si>
    <t>Capital restant dû</t>
  </si>
  <si>
    <t>Asset Behaviour</t>
  </si>
  <si>
    <t>Interest</t>
  </si>
  <si>
    <t>Amortization Simulated</t>
  </si>
  <si>
    <t>Date du reporting</t>
  </si>
  <si>
    <t>PASSIF GLOBAL 
(Fixe &amp; Variable)</t>
  </si>
  <si>
    <t>Outstanding principal</t>
  </si>
  <si>
    <t>Principal Paid</t>
  </si>
  <si>
    <t>Interest Paid</t>
  </si>
  <si>
    <t>O</t>
  </si>
  <si>
    <t>P</t>
  </si>
  <si>
    <t>I</t>
  </si>
  <si>
    <t>Date n</t>
  </si>
  <si>
    <t>Date n+1</t>
  </si>
  <si>
    <t>Date n+2</t>
  </si>
  <si>
    <t>Date n+3</t>
  </si>
  <si>
    <t>Date n+4</t>
  </si>
  <si>
    <t>Date n+5</t>
  </si>
  <si>
    <t>Date n+6</t>
  </si>
  <si>
    <t>Date n+7</t>
  </si>
  <si>
    <t>Date n+8</t>
  </si>
  <si>
    <t>Date n+9</t>
  </si>
  <si>
    <t>Date n+10</t>
  </si>
  <si>
    <t>Date n+11</t>
  </si>
  <si>
    <t>Date n+12</t>
  </si>
  <si>
    <t>Date n+13</t>
  </si>
  <si>
    <t>Date n+14</t>
  </si>
  <si>
    <t>Date n+15</t>
  </si>
  <si>
    <t>Date n+16</t>
  </si>
  <si>
    <t>Date n+17</t>
  </si>
  <si>
    <t>Date n+18</t>
  </si>
  <si>
    <t>Date n+19</t>
  </si>
  <si>
    <t>Date n+20</t>
  </si>
  <si>
    <t>Date n+21</t>
  </si>
  <si>
    <t>Date n+22</t>
  </si>
  <si>
    <t>Date n+23</t>
  </si>
  <si>
    <t>Date n+24</t>
  </si>
  <si>
    <t>Date n+25</t>
  </si>
  <si>
    <t>Date n+26</t>
  </si>
  <si>
    <t>Date n+27</t>
  </si>
  <si>
    <t>Date n+28</t>
  </si>
  <si>
    <t>Date n+29</t>
  </si>
  <si>
    <t>Date n+30</t>
  </si>
  <si>
    <t>Date n+31</t>
  </si>
  <si>
    <t>Date n+32</t>
  </si>
  <si>
    <t>Date n+33</t>
  </si>
  <si>
    <t>Date n+34</t>
  </si>
  <si>
    <t>Date n+35</t>
  </si>
  <si>
    <t>Date n+36</t>
  </si>
  <si>
    <t>Date n+37</t>
  </si>
  <si>
    <t>Date n+38</t>
  </si>
  <si>
    <t>Date n+39</t>
  </si>
  <si>
    <t>Date n+40</t>
  </si>
  <si>
    <t>Date n+41</t>
  </si>
  <si>
    <t>Date n+42</t>
  </si>
  <si>
    <t>Date n+43</t>
  </si>
  <si>
    <t>Date n+44</t>
  </si>
  <si>
    <t>Date n+45</t>
  </si>
  <si>
    <t>Date n+46</t>
  </si>
  <si>
    <t>Date n+47</t>
  </si>
  <si>
    <t>Date n+48</t>
  </si>
  <si>
    <t>Date n+49</t>
  </si>
  <si>
    <t>Date n+50</t>
  </si>
  <si>
    <t>Date n+51</t>
  </si>
  <si>
    <t>Date n+52</t>
  </si>
  <si>
    <t>Date n+53</t>
  </si>
  <si>
    <t>Date n+54</t>
  </si>
  <si>
    <t>Date n+55</t>
  </si>
  <si>
    <t>Date n+56</t>
  </si>
  <si>
    <t>Date n+57</t>
  </si>
  <si>
    <t>Date n+58</t>
  </si>
  <si>
    <t>Date n+59</t>
  </si>
  <si>
    <t>Date n+60</t>
  </si>
  <si>
    <t>Date n+61</t>
  </si>
  <si>
    <t>Date n+62</t>
  </si>
  <si>
    <t>Date n+63</t>
  </si>
  <si>
    <t>Date n+64</t>
  </si>
  <si>
    <t>Date n+65</t>
  </si>
  <si>
    <t>Date n+66</t>
  </si>
  <si>
    <t>Date n+67</t>
  </si>
  <si>
    <t>Date n+68</t>
  </si>
  <si>
    <t>Date n+69</t>
  </si>
  <si>
    <t>Date n+70</t>
  </si>
  <si>
    <t>Date n+71</t>
  </si>
  <si>
    <t>Date n+72</t>
  </si>
  <si>
    <t>Date n+73</t>
  </si>
  <si>
    <t>Date n+74</t>
  </si>
  <si>
    <t>Date n+75</t>
  </si>
  <si>
    <t>Date n+76</t>
  </si>
  <si>
    <t>Date n+77</t>
  </si>
  <si>
    <t>Date n+78</t>
  </si>
  <si>
    <t>Date n+79</t>
  </si>
  <si>
    <t>Date n+80</t>
  </si>
  <si>
    <t>Date n+81</t>
  </si>
  <si>
    <t>Date n+82</t>
  </si>
  <si>
    <t>Date n+83</t>
  </si>
  <si>
    <t>Date n+84</t>
  </si>
  <si>
    <t>Date n+85</t>
  </si>
  <si>
    <t>Date n+86</t>
  </si>
  <si>
    <t>Date n+87</t>
  </si>
  <si>
    <t>Date n+88</t>
  </si>
  <si>
    <t>Date n+89</t>
  </si>
  <si>
    <t>Date n+90</t>
  </si>
  <si>
    <t>Date n+91</t>
  </si>
  <si>
    <t>Date n+92</t>
  </si>
  <si>
    <t>Date n+93</t>
  </si>
  <si>
    <t>Date n+94</t>
  </si>
  <si>
    <t>Date n+95</t>
  </si>
  <si>
    <t>Date n+96</t>
  </si>
  <si>
    <t>Date n+97</t>
  </si>
  <si>
    <t>Date n+98</t>
  </si>
  <si>
    <t>Date n+99</t>
  </si>
  <si>
    <t>Date n+100</t>
  </si>
  <si>
    <t>Date n+101</t>
  </si>
  <si>
    <t>Date n+102</t>
  </si>
  <si>
    <t>Date n+103</t>
  </si>
  <si>
    <t>Date n+104</t>
  </si>
  <si>
    <t>Date n+105</t>
  </si>
  <si>
    <t>Date n+106</t>
  </si>
  <si>
    <t>Date n+107</t>
  </si>
  <si>
    <t>Date n+108</t>
  </si>
  <si>
    <t>Date n+109</t>
  </si>
  <si>
    <t>Date n+110</t>
  </si>
  <si>
    <t>Date n+111</t>
  </si>
  <si>
    <t>Date n+112</t>
  </si>
  <si>
    <t>Date n+113</t>
  </si>
  <si>
    <t>Date n+114</t>
  </si>
  <si>
    <t>Date n+115</t>
  </si>
  <si>
    <t>Date n+116</t>
  </si>
  <si>
    <t>Date n+117</t>
  </si>
  <si>
    <t>Date n+118</t>
  </si>
  <si>
    <t>Date n+119</t>
  </si>
  <si>
    <t>Date n+120</t>
  </si>
  <si>
    <t>Date n+121</t>
  </si>
  <si>
    <t>Date n+122</t>
  </si>
  <si>
    <t>Date n+123</t>
  </si>
  <si>
    <t>Date n+124</t>
  </si>
  <si>
    <t>Date n+125</t>
  </si>
  <si>
    <t>Date n+126</t>
  </si>
  <si>
    <t>Date n+127</t>
  </si>
  <si>
    <t>Date n+128</t>
  </si>
  <si>
    <t>Date n+129</t>
  </si>
  <si>
    <t>Date n+130</t>
  </si>
  <si>
    <t>Date n+131</t>
  </si>
  <si>
    <t>Date n+132</t>
  </si>
  <si>
    <t>Date n+133</t>
  </si>
  <si>
    <t>Date n+134</t>
  </si>
  <si>
    <t>Date n+135</t>
  </si>
  <si>
    <t>Date n+136</t>
  </si>
  <si>
    <t>Date n+137</t>
  </si>
  <si>
    <t>Date n+138</t>
  </si>
  <si>
    <t>Date n+139</t>
  </si>
  <si>
    <t>Date n+140</t>
  </si>
  <si>
    <t>Date n+141</t>
  </si>
  <si>
    <t>Date n+142</t>
  </si>
  <si>
    <t>Date n+143</t>
  </si>
  <si>
    <t>Date n+144</t>
  </si>
  <si>
    <t>Date n+145</t>
  </si>
  <si>
    <t>Date n+146</t>
  </si>
  <si>
    <t>Date n+147</t>
  </si>
  <si>
    <t>Date n+148</t>
  </si>
  <si>
    <t>Date n+149</t>
  </si>
  <si>
    <t>Date n+150</t>
  </si>
  <si>
    <t>Date n+151</t>
  </si>
  <si>
    <t>Date n+152</t>
  </si>
  <si>
    <t>Date n+153</t>
  </si>
  <si>
    <t>Date n+154</t>
  </si>
  <si>
    <t>Date n+155</t>
  </si>
  <si>
    <t>Date n+156</t>
  </si>
  <si>
    <t>Date n+157</t>
  </si>
  <si>
    <t>Date n+158</t>
  </si>
  <si>
    <t>Date n+159</t>
  </si>
  <si>
    <t>Date n+160</t>
  </si>
  <si>
    <t>Date n+161</t>
  </si>
  <si>
    <t>Date n+162</t>
  </si>
  <si>
    <t>Date n+163</t>
  </si>
  <si>
    <t>Date n+164</t>
  </si>
  <si>
    <t>Date n+165</t>
  </si>
  <si>
    <t>Date n+166</t>
  </si>
  <si>
    <t>Date n+167</t>
  </si>
  <si>
    <t>Date n+168</t>
  </si>
  <si>
    <t>Date n+169</t>
  </si>
  <si>
    <t>Date n+170</t>
  </si>
  <si>
    <t>Date n+171</t>
  </si>
  <si>
    <t>Date n+172</t>
  </si>
  <si>
    <t>Date n+173</t>
  </si>
  <si>
    <t>Date n+174</t>
  </si>
  <si>
    <t>Date n+175</t>
  </si>
  <si>
    <t>Date n+176</t>
  </si>
  <si>
    <t>Date n+177</t>
  </si>
  <si>
    <t>Date n+178</t>
  </si>
  <si>
    <t>Date n+179</t>
  </si>
  <si>
    <t>Date n+180</t>
  </si>
  <si>
    <t>Date n+181</t>
  </si>
  <si>
    <t>Date n+182</t>
  </si>
  <si>
    <t>Date n+183</t>
  </si>
  <si>
    <t>Date n+184</t>
  </si>
  <si>
    <t>Date n+185</t>
  </si>
  <si>
    <t>Date n+186</t>
  </si>
  <si>
    <t>Date n+187</t>
  </si>
  <si>
    <t>Date n+188</t>
  </si>
  <si>
    <t>Date n+189</t>
  </si>
  <si>
    <t>Date n+190</t>
  </si>
  <si>
    <t>Date n+191</t>
  </si>
  <si>
    <t>Date n+192</t>
  </si>
  <si>
    <t>Date n+193</t>
  </si>
  <si>
    <t>Date n+194</t>
  </si>
  <si>
    <t>Date n+195</t>
  </si>
  <si>
    <t>Date n+196</t>
  </si>
  <si>
    <t>Date n+197</t>
  </si>
  <si>
    <t>Date n+198</t>
  </si>
  <si>
    <t>Date n+199</t>
  </si>
  <si>
    <t>Date n+200</t>
  </si>
  <si>
    <t>Date n+201</t>
  </si>
  <si>
    <t>Date n+202</t>
  </si>
  <si>
    <t>Date n+203</t>
  </si>
  <si>
    <t>Date n+204</t>
  </si>
  <si>
    <t>Date n+205</t>
  </si>
  <si>
    <t>Date n+206</t>
  </si>
  <si>
    <t>Date n+207</t>
  </si>
  <si>
    <t>Date n+208</t>
  </si>
  <si>
    <t>Date n+209</t>
  </si>
  <si>
    <t>Date n+210</t>
  </si>
  <si>
    <t>Date n+211</t>
  </si>
  <si>
    <t>Date n+212</t>
  </si>
  <si>
    <t>Date n+213</t>
  </si>
  <si>
    <t>Date n+214</t>
  </si>
  <si>
    <t>Date n+215</t>
  </si>
  <si>
    <t>Date n+216</t>
  </si>
  <si>
    <t>Date n+217</t>
  </si>
  <si>
    <t>Date n+218</t>
  </si>
  <si>
    <t>Date n+219</t>
  </si>
  <si>
    <t>Date n+220</t>
  </si>
  <si>
    <t>Date n+221</t>
  </si>
  <si>
    <t>Date n+222</t>
  </si>
  <si>
    <t>Date n+223</t>
  </si>
  <si>
    <t>Date n+224</t>
  </si>
  <si>
    <t>Date n+225</t>
  </si>
  <si>
    <t>Date n+226</t>
  </si>
  <si>
    <t>Date n+227</t>
  </si>
  <si>
    <t>Date n+228</t>
  </si>
  <si>
    <t>Date n+229</t>
  </si>
  <si>
    <t>Date n+230</t>
  </si>
  <si>
    <t>Date n+231</t>
  </si>
  <si>
    <t>Date n+232</t>
  </si>
  <si>
    <t>Date n+233</t>
  </si>
  <si>
    <t>Date n+234</t>
  </si>
  <si>
    <t>Date n+235</t>
  </si>
  <si>
    <t>Date n+236</t>
  </si>
  <si>
    <t>Date n+237</t>
  </si>
  <si>
    <t>Date n+238</t>
  </si>
  <si>
    <t>Date n+239</t>
  </si>
  <si>
    <t>Date n+240</t>
  </si>
  <si>
    <t>Date n+241</t>
  </si>
  <si>
    <t>Date n+242</t>
  </si>
  <si>
    <t>Date n+243</t>
  </si>
  <si>
    <t>Date n+244</t>
  </si>
  <si>
    <t>Date n+245</t>
  </si>
  <si>
    <t>Date n+246</t>
  </si>
  <si>
    <t>Date n+247</t>
  </si>
  <si>
    <t>Date n+248</t>
  </si>
  <si>
    <t>Date n+249</t>
  </si>
  <si>
    <t>Date n+250</t>
  </si>
  <si>
    <t>Date n+251</t>
  </si>
  <si>
    <t>Date n+252</t>
  </si>
  <si>
    <t>Date n+253</t>
  </si>
  <si>
    <t>Date n+254</t>
  </si>
  <si>
    <t>Date n+255</t>
  </si>
  <si>
    <t>Date n+256</t>
  </si>
  <si>
    <t>Date n+257</t>
  </si>
  <si>
    <t>Date n+258</t>
  </si>
  <si>
    <t>Date n+259</t>
  </si>
  <si>
    <t>Date n+260</t>
  </si>
  <si>
    <t>Date n+261</t>
  </si>
  <si>
    <t>Date n+262</t>
  </si>
  <si>
    <t>Date n+263</t>
  </si>
  <si>
    <t>Date n+264</t>
  </si>
  <si>
    <t>Date n+265</t>
  </si>
  <si>
    <t>Date n+266</t>
  </si>
  <si>
    <t>Date n+267</t>
  </si>
  <si>
    <t>Date n+268</t>
  </si>
  <si>
    <t>Date n+269</t>
  </si>
  <si>
    <t>Date n+270</t>
  </si>
  <si>
    <t>Date n+271</t>
  </si>
  <si>
    <t>Date n+272</t>
  </si>
  <si>
    <t>Date n+273</t>
  </si>
  <si>
    <t>Date n+274</t>
  </si>
  <si>
    <t>Date n+275</t>
  </si>
  <si>
    <t>Date n+276</t>
  </si>
  <si>
    <t>Date n+277</t>
  </si>
  <si>
    <t>Date n+278</t>
  </si>
  <si>
    <t>Date n+279</t>
  </si>
  <si>
    <t>Date n+280</t>
  </si>
  <si>
    <t>Date n+281</t>
  </si>
  <si>
    <t>Date n+282</t>
  </si>
  <si>
    <t>Date n+283</t>
  </si>
  <si>
    <t>Date n+284</t>
  </si>
  <si>
    <t>Date n+285</t>
  </si>
  <si>
    <t>Date n+286</t>
  </si>
  <si>
    <t>Date n+287</t>
  </si>
  <si>
    <t>Date n+288</t>
  </si>
  <si>
    <t>Date n+289</t>
  </si>
  <si>
    <t>Date n+290</t>
  </si>
  <si>
    <t>Date n+291</t>
  </si>
  <si>
    <t>Date n+292</t>
  </si>
  <si>
    <t>Date n+293</t>
  </si>
  <si>
    <t>Date n+294</t>
  </si>
  <si>
    <t>Date n+295</t>
  </si>
  <si>
    <t>Date n+296</t>
  </si>
  <si>
    <t>Date n+297</t>
  </si>
  <si>
    <t>Date n+298</t>
  </si>
  <si>
    <t>Date n+299</t>
  </si>
  <si>
    <t>Date n+300</t>
  </si>
  <si>
    <t>Date n+301</t>
  </si>
  <si>
    <t>Date n+302</t>
  </si>
  <si>
    <t>Date n+303</t>
  </si>
  <si>
    <t>Date n+304</t>
  </si>
  <si>
    <t>Date n+305</t>
  </si>
  <si>
    <t>Date n+306</t>
  </si>
  <si>
    <t>Date n+307</t>
  </si>
  <si>
    <t>Date n+308</t>
  </si>
  <si>
    <t>Date n+309</t>
  </si>
  <si>
    <t>Date n+310</t>
  </si>
  <si>
    <t>Date n+311</t>
  </si>
  <si>
    <t>Date n+312</t>
  </si>
  <si>
    <t>Date n+313</t>
  </si>
  <si>
    <t>Date n+314</t>
  </si>
  <si>
    <t>Date n+315</t>
  </si>
  <si>
    <t>Date n+316</t>
  </si>
  <si>
    <t>Date n+317</t>
  </si>
  <si>
    <t>Date n+318</t>
  </si>
  <si>
    <t>Date n+319</t>
  </si>
  <si>
    <t>Date n+320</t>
  </si>
  <si>
    <t>Date n+321</t>
  </si>
  <si>
    <t>Date n+322</t>
  </si>
  <si>
    <t>Date n+323</t>
  </si>
  <si>
    <t>Date n+324</t>
  </si>
  <si>
    <t>Date n+325</t>
  </si>
  <si>
    <t>Date n+326</t>
  </si>
  <si>
    <t>Date n+327</t>
  </si>
  <si>
    <t>Date n+328</t>
  </si>
  <si>
    <t>Date n+329</t>
  </si>
  <si>
    <t>Date n+330</t>
  </si>
  <si>
    <t>Date n+331</t>
  </si>
  <si>
    <t>Date n+332</t>
  </si>
  <si>
    <t>Date n+333</t>
  </si>
  <si>
    <t>Date n+334</t>
  </si>
  <si>
    <t>Date n+335</t>
  </si>
  <si>
    <t>Date n+336</t>
  </si>
  <si>
    <t>Date n+337</t>
  </si>
  <si>
    <t>Date n+338</t>
  </si>
  <si>
    <t>Date n+339</t>
  </si>
  <si>
    <t>Date n+340</t>
  </si>
  <si>
    <t>Date n+341</t>
  </si>
  <si>
    <t>Date n+342</t>
  </si>
  <si>
    <t>Date n+343</t>
  </si>
  <si>
    <t>Date n+344</t>
  </si>
  <si>
    <t>Date n+345</t>
  </si>
  <si>
    <t>Date n+346</t>
  </si>
  <si>
    <t>Date n+347</t>
  </si>
  <si>
    <t>Date n+348</t>
  </si>
  <si>
    <t>Date n+349</t>
  </si>
  <si>
    <t>Date n+350</t>
  </si>
  <si>
    <t>Date n+351</t>
  </si>
  <si>
    <t>Date n+352</t>
  </si>
  <si>
    <t>Date n+353</t>
  </si>
  <si>
    <t>Date n+354</t>
  </si>
  <si>
    <t>Date n+355</t>
  </si>
  <si>
    <t>Date n+356</t>
  </si>
  <si>
    <t>Date n+357</t>
  </si>
  <si>
    <t>Date n+358</t>
  </si>
  <si>
    <t>Date n+359</t>
  </si>
  <si>
    <t>Date n+360</t>
  </si>
  <si>
    <t>Date n+361</t>
  </si>
  <si>
    <t>Date n+362</t>
  </si>
  <si>
    <t>Date n+363</t>
  </si>
  <si>
    <t>Date n+364</t>
  </si>
  <si>
    <t>Date n+365</t>
  </si>
  <si>
    <t>Date n+366</t>
  </si>
  <si>
    <t>Date n+367</t>
  </si>
  <si>
    <t>Date n+368</t>
  </si>
  <si>
    <t>Date n+369</t>
  </si>
  <si>
    <t>Date n+370</t>
  </si>
  <si>
    <t>Date n+371</t>
  </si>
  <si>
    <t>Date n+372</t>
  </si>
  <si>
    <t>Date n+373</t>
  </si>
  <si>
    <t>Date n+374</t>
  </si>
  <si>
    <t>Date n+375</t>
  </si>
  <si>
    <t>Date n+376</t>
  </si>
  <si>
    <t>Date n+377</t>
  </si>
  <si>
    <t>Date n+378</t>
  </si>
  <si>
    <t>Date n+379</t>
  </si>
  <si>
    <t>Date n+380</t>
  </si>
  <si>
    <t>Date n+381</t>
  </si>
  <si>
    <t>Date n+382</t>
  </si>
  <si>
    <t>Date n+383</t>
  </si>
  <si>
    <t>Date n+384</t>
  </si>
  <si>
    <t>Date n+385</t>
  </si>
  <si>
    <t>Date n+386</t>
  </si>
  <si>
    <t>Date n+387</t>
  </si>
  <si>
    <t>Date n+388</t>
  </si>
  <si>
    <t>Date n+389</t>
  </si>
  <si>
    <t>Date n+390</t>
  </si>
  <si>
    <t>Date n+391</t>
  </si>
  <si>
    <t>Date n+392</t>
  </si>
  <si>
    <t>Date n+393</t>
  </si>
  <si>
    <t>Date n+394</t>
  </si>
  <si>
    <t>Date n+395</t>
  </si>
  <si>
    <t>Date n+396</t>
  </si>
  <si>
    <t>Date n+397</t>
  </si>
  <si>
    <t>Date n+398</t>
  </si>
  <si>
    <t>Date n+399</t>
  </si>
  <si>
    <t>Date n+400</t>
  </si>
  <si>
    <t>Date n+401</t>
  </si>
  <si>
    <t>Date n+402</t>
  </si>
  <si>
    <t>Date n+403</t>
  </si>
  <si>
    <t>Date n+404</t>
  </si>
  <si>
    <t>Date n+405</t>
  </si>
  <si>
    <t>Date n+406</t>
  </si>
  <si>
    <t>Date n+407</t>
  </si>
  <si>
    <t>Date n+408</t>
  </si>
  <si>
    <t>Date n+409</t>
  </si>
  <si>
    <t>Date n+410</t>
  </si>
  <si>
    <t>Date n+411</t>
  </si>
  <si>
    <t>Date n+412</t>
  </si>
  <si>
    <t>Date n+413</t>
  </si>
  <si>
    <t>Date n+414</t>
  </si>
  <si>
    <t>Date n+415</t>
  </si>
  <si>
    <t>Date n+416</t>
  </si>
  <si>
    <t>Date n+417</t>
  </si>
  <si>
    <t>Date n+418</t>
  </si>
  <si>
    <t>Date n+419</t>
  </si>
  <si>
    <t>Date n+420</t>
  </si>
  <si>
    <t>Date n+421</t>
  </si>
  <si>
    <t>Date n+422</t>
  </si>
  <si>
    <t>Date n+423</t>
  </si>
  <si>
    <t>Date n+424</t>
  </si>
  <si>
    <t>Date n+425</t>
  </si>
  <si>
    <t>Date n+426</t>
  </si>
  <si>
    <t>Date n+427</t>
  </si>
  <si>
    <t>Date n+428</t>
  </si>
  <si>
    <t>Date n+429</t>
  </si>
  <si>
    <t>Date n+430</t>
  </si>
  <si>
    <t>Date n+431</t>
  </si>
  <si>
    <t>Date n+432</t>
  </si>
  <si>
    <t>Date n+433</t>
  </si>
  <si>
    <t>Date n+434</t>
  </si>
  <si>
    <t>Date n+435</t>
  </si>
  <si>
    <t>Date n+436</t>
  </si>
  <si>
    <t>Date n+437</t>
  </si>
  <si>
    <t>Date n+438</t>
  </si>
  <si>
    <t>Date n+439</t>
  </si>
  <si>
    <t>Date n+440</t>
  </si>
  <si>
    <t>Date n+441</t>
  </si>
  <si>
    <t>Date n+442</t>
  </si>
  <si>
    <t>Date n+443</t>
  </si>
  <si>
    <t>Date n+444</t>
  </si>
  <si>
    <t>Date n+445</t>
  </si>
  <si>
    <t>Date n+446</t>
  </si>
  <si>
    <t>Date n+447</t>
  </si>
  <si>
    <t>Date n+448</t>
  </si>
  <si>
    <t>Date n+449</t>
  </si>
  <si>
    <t>Date n+450</t>
  </si>
  <si>
    <t>Date n+451</t>
  </si>
  <si>
    <t>Date n+452</t>
  </si>
  <si>
    <t>Date n+453</t>
  </si>
  <si>
    <t>Date n+454</t>
  </si>
  <si>
    <t>Date n+455</t>
  </si>
  <si>
    <t>Date n+456</t>
  </si>
  <si>
    <t>Date n+457</t>
  </si>
  <si>
    <t>Date n+458</t>
  </si>
  <si>
    <t>Date n+459</t>
  </si>
  <si>
    <t>Date n+460</t>
  </si>
  <si>
    <t>Date n+461</t>
  </si>
  <si>
    <t>Date n+462</t>
  </si>
  <si>
    <t>Date n+463</t>
  </si>
  <si>
    <t>Date n+464</t>
  </si>
  <si>
    <t>Date n+465</t>
  </si>
  <si>
    <t>Date n+466</t>
  </si>
  <si>
    <t>Date n+467</t>
  </si>
  <si>
    <t>Date n+468</t>
  </si>
  <si>
    <t>Date n+469</t>
  </si>
  <si>
    <t>Date n+470</t>
  </si>
  <si>
    <t>Date n+471</t>
  </si>
  <si>
    <t>Date n+472</t>
  </si>
  <si>
    <t>Date n+473</t>
  </si>
  <si>
    <t>Date n+474</t>
  </si>
  <si>
    <t>Date n+475</t>
  </si>
  <si>
    <t>Date n+476</t>
  </si>
  <si>
    <t>Date n+477</t>
  </si>
  <si>
    <t>Date n+478</t>
  </si>
  <si>
    <t>Date n+479</t>
  </si>
  <si>
    <t>Date n+480</t>
  </si>
  <si>
    <t>Date n+481</t>
  </si>
  <si>
    <t>Date n+482</t>
  </si>
  <si>
    <t>Date n+483</t>
  </si>
  <si>
    <t>Date n+484</t>
  </si>
  <si>
    <t>Date n+485</t>
  </si>
  <si>
    <t>Date n+486</t>
  </si>
  <si>
    <t>Date n+487</t>
  </si>
  <si>
    <t>Date n+488</t>
  </si>
  <si>
    <t>Asset Cover Test</t>
  </si>
  <si>
    <t>Date of the Asset Cover Test</t>
  </si>
  <si>
    <t>R</t>
  </si>
  <si>
    <t>Asset Cover Ratio</t>
  </si>
  <si>
    <t>Adjusted Aggregate Asset Amount (AAAA)</t>
  </si>
  <si>
    <t>Aggregate Notes Outstanding Principal Amount</t>
  </si>
  <si>
    <t>ASSET COVER TEST RESULT (PASS/FAIL)</t>
  </si>
  <si>
    <t>A</t>
  </si>
  <si>
    <t>A = min((a);(b))</t>
  </si>
  <si>
    <t>(a)</t>
  </si>
  <si>
    <t>Aggregate Adjusted Home Loan Outstanding Principal Amount</t>
  </si>
  <si>
    <t>(b)</t>
  </si>
  <si>
    <t>(i) * (ii)</t>
  </si>
  <si>
    <t>(i) Aggregate Unajusted Home Loan Outstanding Principal Amount</t>
  </si>
  <si>
    <t>(ii) Asset Percentage</t>
  </si>
  <si>
    <t>SA</t>
  </si>
  <si>
    <r>
      <t>Substitution Assets</t>
    </r>
    <r>
      <rPr>
        <vertAlign val="superscript"/>
        <sz val="10"/>
        <rFont val="Arial"/>
        <family val="2"/>
      </rPr>
      <t xml:space="preserve"> 1</t>
    </r>
  </si>
  <si>
    <t>PI</t>
  </si>
  <si>
    <r>
      <t xml:space="preserve">Permitted Investments </t>
    </r>
    <r>
      <rPr>
        <vertAlign val="superscript"/>
        <sz val="10"/>
        <rFont val="Arial"/>
        <family val="2"/>
      </rPr>
      <t>2</t>
    </r>
  </si>
  <si>
    <t>HC</t>
  </si>
  <si>
    <t>Payments due under Issuer Hedging Agreement</t>
  </si>
  <si>
    <t>NC</t>
  </si>
  <si>
    <t>NC = WAM * ACBOPA * CC</t>
  </si>
  <si>
    <t>WAM (Years)</t>
  </si>
  <si>
    <t>Aggregate Covered Bond Outstanding Principal Amount (ACBOPA)</t>
  </si>
  <si>
    <t>Carrying Cost (CC)</t>
  </si>
  <si>
    <t>Syndicated Covered Bond Issues</t>
  </si>
  <si>
    <t>Name of Series</t>
  </si>
  <si>
    <t>Outstanding Principal Amount</t>
  </si>
  <si>
    <t>Scheduled Maturity Date</t>
  </si>
  <si>
    <t>Remaining Maturity (Years)</t>
  </si>
  <si>
    <t>Private Placements of Covered Bonds</t>
  </si>
  <si>
    <t>WA Remaining Maturity (Years)</t>
  </si>
  <si>
    <t xml:space="preserve">Total Outstanding Covered Bond Issues </t>
  </si>
  <si>
    <r>
      <rPr>
        <b/>
        <i/>
        <vertAlign val="superscript"/>
        <sz val="8"/>
        <rFont val="Times New Roman"/>
        <family val="1"/>
      </rPr>
      <t xml:space="preserve">1 </t>
    </r>
    <r>
      <rPr>
        <b/>
        <i/>
        <sz val="8"/>
        <rFont val="Times New Roman"/>
        <family val="1"/>
      </rPr>
      <t xml:space="preserve">Substitution Assets </t>
    </r>
    <r>
      <rPr>
        <sz val="8"/>
        <rFont val="Times New Roman"/>
        <family val="1"/>
      </rPr>
      <t xml:space="preserve">means any </t>
    </r>
    <r>
      <rPr>
        <i/>
        <sz val="8"/>
        <rFont val="Times New Roman"/>
        <family val="1"/>
      </rPr>
      <t>valeur de remplacement</t>
    </r>
    <r>
      <rPr>
        <b/>
        <i/>
        <sz val="8"/>
        <rFont val="Times New Roman"/>
        <family val="1"/>
      </rPr>
      <t xml:space="preserve"> </t>
    </r>
    <r>
      <rPr>
        <sz val="8"/>
        <rFont val="Times New Roman"/>
        <family val="1"/>
      </rPr>
      <t>of the Lender, within the meaning, and complying with the provisions, of Articles L.515-17 and R.515-7 of the FMFC, and which is not a Permitted Investment.</t>
    </r>
  </si>
  <si>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
</t>
  </si>
  <si>
    <t>Any non-performing loan is excluded from the cover pool.</t>
  </si>
  <si>
    <t xml:space="preserve">
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</si>
  <si>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The cover pool includes residential home loans financing  (i) the Construction or the acquisition of a residential real estate property, or (ii) the acquisition of land for Construction of a residential real estate property, or (iii) the Construction or extension or renovation of a residential real estate property, or (iv) debt consolidation of loans including only the three categories as described in (i), (ii), (iii) above. All the real estate properties are located in France. 
The loans are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t>
  </si>
  <si>
    <t xml:space="preserve">The actual OC is the last overcollateralization ratio certified by the specific controller of BPCE SFH. It is the ratio between the adjusted total assets amount and the covered bond outstanding principal amount. </t>
  </si>
  <si>
    <t>The minimum legal level of overcollateralization under French law is set at 105%. The ratio is calculated under a quarterly basis and sent to the French Regulator with the certification of the specific controller.</t>
  </si>
  <si>
    <t>Equals the minimum legal level of overcollateralization.</t>
  </si>
  <si>
    <t xml:space="preserve">The unindexed LTV is the ratio between the current outstanding of all the loans granted for a residential asset and the valuation of this property at the origination date. 
The indexed LTV is the ratio between the current outstanding of all the loans granted for a residential asset and the indexed current valuation of this property. </t>
  </si>
  <si>
    <t xml:space="preserve">The indexed property value is calculated with a re-evaluation method using the index published by PARIS NOTAIRES SERVICES et PERVAL </t>
  </si>
  <si>
    <t xml:space="preserve">The LTVs of the cover pool are calculated on a monthly basis.
The index are updated twice a year. The re-evaluation method is certified annually by the specific controller and the report is published on BPCE SFH website. </t>
  </si>
  <si>
    <t>Below A-</t>
  </si>
  <si>
    <t>A+ to A-</t>
  </si>
  <si>
    <t>AAA to AA-</t>
  </si>
  <si>
    <t>WAL</t>
  </si>
  <si>
    <t>Outstanding</t>
  </si>
  <si>
    <t>Substitution assets</t>
  </si>
  <si>
    <t>3.6</t>
  </si>
  <si>
    <t>% liquidity support / covered bonds</t>
  </si>
  <si>
    <t>comments</t>
  </si>
  <si>
    <t>Liquidity support</t>
  </si>
  <si>
    <t>% liquid assets / covered bonds</t>
  </si>
  <si>
    <t>Total liquid assets</t>
  </si>
  <si>
    <t>ECB eligible</t>
  </si>
  <si>
    <t>Substitute assets</t>
  </si>
  <si>
    <t>ECB eligible public exposures</t>
  </si>
  <si>
    <t>ECB eligible external ABS</t>
  </si>
  <si>
    <t>ECB eligible internal ABS</t>
  </si>
  <si>
    <t>nominal</t>
  </si>
  <si>
    <t>Liquid assets</t>
  </si>
  <si>
    <t>3.5</t>
  </si>
  <si>
    <t xml:space="preserve"> </t>
  </si>
  <si>
    <t>External</t>
  </si>
  <si>
    <t>Internal</t>
  </si>
  <si>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</si>
  <si>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Currency risk</t>
  </si>
  <si>
    <t>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</si>
  <si>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</si>
  <si>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</si>
  <si>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</si>
  <si>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</si>
  <si>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</si>
  <si>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</si>
  <si>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</si>
  <si>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</si>
  <si>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</si>
  <si>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</si>
  <si>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</si>
  <si>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</si>
  <si>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</si>
  <si>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</si>
  <si>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</si>
  <si>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</si>
  <si>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</si>
  <si>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</si>
  <si>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</si>
  <si>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</si>
  <si>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</si>
  <si>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</si>
  <si>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</si>
  <si>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</si>
  <si>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</si>
  <si>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</si>
  <si>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</si>
  <si>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</si>
  <si>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</si>
  <si>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</si>
  <si>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</si>
  <si>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</si>
  <si>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</si>
  <si>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</si>
  <si>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</si>
  <si>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</si>
  <si>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</si>
  <si>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</si>
  <si>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</si>
  <si>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</si>
  <si>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</si>
  <si>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</si>
  <si>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</si>
  <si>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</si>
  <si>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</si>
  <si>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</si>
  <si>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</si>
  <si>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</si>
  <si>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</si>
  <si>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</si>
  <si>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</si>
  <si>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</si>
  <si>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</si>
  <si>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</si>
  <si>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</si>
  <si>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</si>
  <si>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</si>
  <si>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</si>
  <si>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</si>
  <si>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</si>
  <si>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</si>
  <si>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</si>
  <si>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</si>
  <si>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</si>
  <si>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</si>
  <si>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</si>
  <si>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</si>
  <si>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</si>
  <si>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</si>
  <si>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</si>
  <si>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</si>
  <si>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</si>
  <si>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</si>
  <si>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</si>
  <si>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</si>
  <si>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</si>
  <si>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</si>
  <si>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</si>
  <si>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</si>
  <si>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</si>
  <si>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</si>
  <si>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</si>
  <si>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</si>
  <si>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</si>
  <si>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</si>
  <si>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</si>
  <si>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</si>
  <si>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</si>
  <si>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</si>
  <si>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</si>
  <si>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</si>
  <si>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</si>
  <si>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</si>
  <si>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</si>
  <si>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</si>
  <si>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</si>
  <si>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</si>
  <si>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</si>
  <si>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</si>
  <si>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</si>
  <si>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</si>
  <si>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</si>
  <si>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</si>
  <si>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</si>
  <si>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</si>
  <si>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</si>
  <si>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</si>
  <si>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</si>
  <si>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</si>
  <si>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</si>
  <si>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</si>
  <si>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</si>
  <si>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</si>
  <si>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</si>
  <si>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</si>
  <si>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</si>
  <si>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</si>
  <si>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</si>
  <si>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</si>
  <si>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</si>
  <si>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</si>
  <si>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</si>
  <si>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</si>
  <si>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</si>
  <si>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</si>
  <si>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</si>
  <si>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</si>
  <si>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</si>
  <si>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</si>
  <si>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</si>
  <si>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</si>
  <si>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</si>
  <si>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</si>
  <si>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</si>
  <si>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</si>
  <si>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</si>
  <si>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</si>
  <si>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</si>
  <si>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</si>
  <si>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</si>
  <si>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</si>
  <si>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</si>
  <si>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</si>
  <si>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</si>
  <si>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</si>
  <si>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</si>
  <si>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</si>
  <si>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</si>
  <si>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</si>
  <si>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</si>
  <si>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</si>
  <si>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</si>
  <si>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</si>
  <si>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</si>
  <si>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</si>
  <si>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</si>
  <si>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</si>
  <si>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</si>
  <si>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</si>
  <si>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</si>
  <si>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</si>
  <si>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</si>
  <si>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</si>
  <si>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</si>
  <si>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</si>
  <si>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</si>
  <si>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</si>
  <si>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</si>
  <si>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</si>
  <si>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</si>
  <si>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</si>
  <si>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</si>
  <si>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</si>
  <si>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</si>
  <si>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</si>
  <si>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</si>
  <si>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</si>
  <si>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</si>
  <si>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</si>
  <si>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</si>
  <si>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</si>
  <si>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</si>
  <si>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</si>
  <si>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</si>
  <si>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</si>
  <si>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</si>
  <si>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</si>
  <si>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</si>
  <si>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</si>
  <si>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</si>
  <si>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</si>
  <si>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</si>
  <si>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</si>
  <si>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</si>
  <si>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</si>
  <si>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</si>
  <si>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</si>
  <si>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</si>
  <si>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</si>
  <si>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</si>
  <si>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</si>
  <si>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</si>
  <si>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</si>
  <si>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</si>
  <si>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</si>
  <si>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</si>
  <si>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</si>
  <si>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</si>
  <si>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</si>
  <si>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</si>
  <si>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</si>
  <si>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</si>
  <si>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</si>
  <si>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</si>
  <si>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</si>
  <si>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</si>
  <si>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</si>
  <si>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</si>
  <si>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</si>
  <si>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</si>
  <si>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</si>
  <si>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</si>
  <si>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</si>
  <si>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</si>
  <si>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</si>
  <si>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</si>
  <si>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</si>
  <si>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</si>
  <si>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</si>
  <si>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</si>
  <si>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</si>
  <si>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</si>
  <si>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</si>
  <si>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</si>
  <si>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</si>
  <si>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</si>
  <si>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</si>
  <si>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</si>
  <si>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</si>
  <si>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</si>
  <si>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</si>
  <si>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</si>
  <si>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</si>
  <si>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</si>
  <si>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</si>
  <si>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</si>
  <si>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</si>
  <si>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</si>
  <si>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</si>
  <si>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</si>
  <si>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</si>
  <si>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</si>
  <si>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</si>
  <si>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</si>
  <si>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</si>
  <si>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</si>
  <si>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</si>
  <si>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</si>
  <si>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</si>
  <si>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</si>
  <si>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</si>
  <si>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</si>
  <si>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</si>
  <si>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</si>
  <si>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</si>
  <si>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</si>
  <si>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</si>
  <si>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</si>
  <si>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</si>
  <si>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</si>
  <si>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</si>
  <si>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</si>
  <si>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</si>
  <si>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</si>
  <si>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</si>
  <si>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</si>
  <si>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</si>
  <si>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</si>
  <si>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</si>
  <si>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</si>
  <si>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</si>
  <si>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</si>
  <si>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</si>
  <si>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</si>
  <si>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</si>
  <si>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</si>
  <si>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</si>
  <si>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</si>
  <si>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</si>
  <si>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</si>
  <si>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</si>
  <si>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</si>
  <si>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</si>
  <si>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</si>
  <si>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</si>
  <si>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</si>
  <si>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</si>
  <si>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</si>
  <si>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</si>
  <si>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</si>
  <si>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</si>
  <si>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</si>
  <si>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</si>
  <si>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</si>
  <si>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</si>
  <si>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</si>
  <si>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</si>
  <si>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</si>
  <si>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</si>
  <si>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</si>
  <si>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</si>
  <si>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</si>
  <si>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</si>
  <si>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</si>
  <si>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</si>
  <si>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</si>
  <si>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</si>
  <si>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</si>
  <si>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</si>
  <si>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</si>
  <si>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</si>
  <si>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</si>
  <si>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</si>
  <si>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</si>
  <si>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</si>
  <si>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</si>
  <si>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</si>
  <si>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</si>
  <si>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</si>
  <si>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</si>
  <si>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</si>
  <si>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</si>
  <si>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</si>
  <si>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</si>
  <si>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</si>
  <si>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</si>
  <si>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</si>
  <si>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</si>
  <si>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</si>
  <si>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</si>
  <si>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</si>
  <si>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</si>
  <si>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</si>
  <si>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</si>
  <si>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</si>
  <si>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</si>
  <si>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</si>
  <si>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</si>
  <si>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</si>
  <si>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</si>
  <si>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</si>
  <si>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</si>
  <si>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</si>
  <si>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</si>
  <si>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</si>
  <si>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</si>
  <si>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</si>
  <si>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</si>
  <si>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</si>
  <si>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</si>
  <si>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</si>
  <si>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</si>
  <si>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</si>
  <si>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</si>
  <si>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</si>
  <si>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</si>
  <si>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</si>
  <si>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</si>
  <si>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</si>
  <si>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</si>
  <si>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</si>
  <si>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</si>
  <si>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</si>
  <si>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</si>
  <si>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</si>
  <si>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</si>
  <si>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</si>
  <si>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</si>
  <si>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</si>
  <si>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</si>
  <si>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</si>
  <si>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</si>
  <si>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</si>
  <si>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</si>
  <si>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</si>
  <si>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</si>
  <si>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</si>
  <si>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</si>
  <si>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</si>
  <si>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</si>
  <si>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</si>
  <si>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</si>
  <si>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</si>
  <si>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</si>
  <si>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</si>
  <si>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</si>
  <si>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</si>
  <si>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</si>
  <si>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</si>
  <si>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</si>
  <si>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</si>
  <si>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</si>
  <si>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</si>
  <si>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</si>
  <si>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</si>
  <si>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</si>
  <si>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</si>
  <si>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</si>
  <si>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</si>
  <si>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</si>
  <si>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</si>
  <si>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</si>
  <si>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</si>
  <si>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</si>
  <si>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</si>
  <si>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</si>
  <si>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</si>
  <si>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</si>
  <si>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</si>
  <si>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</si>
  <si>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</si>
  <si>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</si>
  <si>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</si>
  <si>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</si>
  <si>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</si>
  <si>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</si>
  <si>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</si>
  <si>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</si>
  <si>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</si>
  <si>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</si>
  <si>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</si>
  <si>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</si>
  <si>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</si>
  <si>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</si>
  <si>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</si>
  <si>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</si>
  <si>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</si>
  <si>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</si>
  <si>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</si>
  <si>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</si>
  <si>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</si>
  <si>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</si>
  <si>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</si>
  <si>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</si>
  <si>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</si>
  <si>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</si>
  <si>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</si>
  <si>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</si>
  <si>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</si>
  <si>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</si>
  <si>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</si>
  <si>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</si>
  <si>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</si>
  <si>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</si>
  <si>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</si>
  <si>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</si>
  <si>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</si>
  <si>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</si>
  <si>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</si>
  <si>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</si>
  <si>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</si>
  <si>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</si>
  <si>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</si>
  <si>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</si>
  <si>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</si>
  <si>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</si>
  <si>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</si>
  <si>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</si>
  <si>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</si>
  <si>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</si>
  <si>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</si>
  <si>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</si>
  <si>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</si>
  <si>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</si>
  <si>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</si>
  <si>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</si>
  <si>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</si>
  <si>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</si>
  <si>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</si>
  <si>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</si>
  <si>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</si>
  <si>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</si>
  <si>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</si>
  <si>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</si>
  <si>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</si>
  <si>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</si>
  <si>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</si>
  <si>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</si>
  <si>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</si>
  <si>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</si>
  <si>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</si>
  <si>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</si>
  <si>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</si>
  <si>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</si>
  <si>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</si>
  <si>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</si>
  <si>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</si>
  <si>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</si>
  <si>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</si>
  <si>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</si>
  <si>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</si>
  <si>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</si>
  <si>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</si>
  <si>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</si>
  <si>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</si>
  <si>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</si>
  <si>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</si>
  <si>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</si>
  <si>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</si>
  <si>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</si>
  <si>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</si>
  <si>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</si>
  <si>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</si>
  <si>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</si>
  <si>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</si>
  <si>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</si>
  <si>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</si>
  <si>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</si>
  <si>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</si>
  <si>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</si>
  <si>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</si>
  <si>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</si>
  <si>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</si>
  <si>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</si>
  <si>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</si>
  <si>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</si>
  <si>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</si>
  <si>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</si>
  <si>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</si>
  <si>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</si>
  <si>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</si>
  <si>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</si>
  <si>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</si>
  <si>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</si>
  <si>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</si>
  <si>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</si>
  <si>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</si>
  <si>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</si>
  <si>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</si>
  <si>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</si>
  <si>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</si>
  <si>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</si>
  <si>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</si>
  <si>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</si>
  <si>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</si>
  <si>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</si>
  <si>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</si>
  <si>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</si>
  <si>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</si>
  <si>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</si>
  <si>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</si>
  <si>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</si>
  <si>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</si>
  <si>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</si>
  <si>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</si>
  <si>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</si>
  <si>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</si>
  <si>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</si>
  <si>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</si>
  <si>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</si>
  <si>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</si>
  <si>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</si>
  <si>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</si>
  <si>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</si>
  <si>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</si>
  <si>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</si>
  <si>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</si>
  <si>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</si>
  <si>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</si>
  <si>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</si>
  <si>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</si>
  <si>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</si>
  <si>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</si>
  <si>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</si>
  <si>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</si>
  <si>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</si>
  <si>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</si>
  <si>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</si>
  <si>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</si>
  <si>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</si>
  <si>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</si>
  <si>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</si>
  <si>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</si>
  <si>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</si>
  <si>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</si>
  <si>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</si>
  <si>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</si>
  <si>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</si>
  <si>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</si>
  <si>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</si>
  <si>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</si>
  <si>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</si>
  <si>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</si>
  <si>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</si>
  <si>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</si>
  <si>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</si>
  <si>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</si>
  <si>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</si>
  <si>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</si>
  <si>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</si>
  <si>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</si>
  <si>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</si>
  <si>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</si>
  <si>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</si>
  <si>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</si>
  <si>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</si>
  <si>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</si>
  <si>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</si>
  <si>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</si>
  <si>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</si>
  <si>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</si>
  <si>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</si>
  <si>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</si>
  <si>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</si>
  <si>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</si>
  <si>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</si>
  <si>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</si>
  <si>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</si>
  <si>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</si>
  <si>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</si>
  <si>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</si>
  <si>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</si>
  <si>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</si>
  <si>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</si>
  <si>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</si>
  <si>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</si>
  <si>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</si>
  <si>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</si>
  <si>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</si>
  <si>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</si>
  <si>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</si>
  <si>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</si>
  <si>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</si>
  <si>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</si>
  <si>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</si>
  <si>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</si>
  <si>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</si>
  <si>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</si>
  <si>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</si>
  <si>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</si>
  <si>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</si>
  <si>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</si>
  <si>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</si>
  <si>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</si>
  <si>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</si>
  <si>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</si>
  <si>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</si>
  <si>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</si>
  <si>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</si>
  <si>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</si>
  <si>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</si>
  <si>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</si>
  <si>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</si>
  <si>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</si>
  <si>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</si>
  <si>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</si>
  <si>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</si>
  <si>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</si>
  <si>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</si>
  <si>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</si>
  <si>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</si>
  <si>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</si>
  <si>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</si>
  <si>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</si>
  <si>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</si>
  <si>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</si>
  <si>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</si>
  <si>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</si>
  <si>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</si>
  <si>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</si>
  <si>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</si>
  <si>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</si>
  <si>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</si>
  <si>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</si>
  <si>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</si>
  <si>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</si>
  <si>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</si>
  <si>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</si>
  <si>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</si>
  <si>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</si>
  <si>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</si>
  <si>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</si>
  <si>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</si>
  <si>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</si>
  <si>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</si>
  <si>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</si>
  <si>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</si>
  <si>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</si>
  <si>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</si>
  <si>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</si>
  <si>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</si>
  <si>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</si>
  <si>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</si>
  <si>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</si>
  <si>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</si>
  <si>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</si>
  <si>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</si>
  <si>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</si>
  <si>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</si>
  <si>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</si>
  <si>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</si>
  <si>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</si>
  <si>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</si>
  <si>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</si>
  <si>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</si>
  <si>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</si>
  <si>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</si>
  <si>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</si>
  <si>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</si>
  <si>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</si>
  <si>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</si>
  <si>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</si>
  <si>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</si>
  <si>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</si>
  <si>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</si>
  <si>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</si>
  <si>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</si>
  <si>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</si>
  <si>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</si>
  <si>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</si>
  <si>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</si>
  <si>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</si>
  <si>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</si>
  <si>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</si>
  <si>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</si>
  <si>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</si>
  <si>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</si>
  <si>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</si>
  <si>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</si>
  <si>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</si>
  <si>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</si>
  <si>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</si>
  <si>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</si>
  <si>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</si>
  <si>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</si>
  <si>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</si>
  <si>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</si>
  <si>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</si>
  <si>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</si>
  <si>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</si>
  <si>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</si>
  <si>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</si>
  <si>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</si>
  <si>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</si>
  <si>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</si>
  <si>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</si>
  <si>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</si>
  <si>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</si>
  <si>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</si>
  <si>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</si>
  <si>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</si>
  <si>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</si>
  <si>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</si>
  <si>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</si>
  <si>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</si>
  <si>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</si>
  <si>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</si>
  <si>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</si>
  <si>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</si>
  <si>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</si>
  <si>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</si>
  <si>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</si>
  <si>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</si>
  <si>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</si>
  <si>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</si>
  <si>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</si>
  <si>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</si>
  <si>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</si>
  <si>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</si>
  <si>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</si>
  <si>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</si>
  <si>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</si>
  <si>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</si>
  <si>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</si>
  <si>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</si>
  <si>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</si>
  <si>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</si>
  <si>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</si>
  <si>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</si>
  <si>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</si>
  <si>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</si>
  <si>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</si>
  <si>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</si>
  <si>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BPCE SFH</t>
  </si>
  <si>
    <t>http://www.groupebpce.fr/Investisseur/Dette/BPCE-SFH</t>
  </si>
  <si>
    <t>Y</t>
  </si>
  <si>
    <t>http://www.ecbc.eu/framework/90/Obligations_à_l%27Habitat_-_OH</t>
  </si>
  <si>
    <t xml:space="preserve">http://www.ecbc.eu/framework/90/Obligations_%C3%A0_l%27Habitat_-_OH </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</si>
  <si>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</si>
  <si>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</si>
  <si>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</si>
  <si>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</si>
  <si>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</si>
  <si>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</si>
  <si>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</si>
  <si>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</si>
  <si>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</si>
  <si>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</si>
  <si>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</si>
  <si>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</si>
  <si>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</si>
  <si>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</si>
  <si>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</si>
  <si>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</si>
  <si>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</si>
  <si>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</si>
  <si>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</si>
  <si>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</si>
  <si>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</si>
  <si>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</si>
  <si>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</si>
  <si>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</si>
  <si>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</si>
  <si>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0-200k€</t>
  </si>
  <si>
    <t>200-400k€</t>
  </si>
  <si>
    <t>400-600k€</t>
  </si>
  <si>
    <t>600-800k€</t>
  </si>
  <si>
    <t>800-1M€</t>
  </si>
  <si>
    <t>&gt;1M€</t>
  </si>
  <si>
    <t>For Rating Agencies supervosory</t>
  </si>
  <si>
    <t>For Legal supervosory</t>
  </si>
  <si>
    <t>Expected Upon Prepayments (mn)</t>
  </si>
  <si>
    <t>BPCE Home Loan SFH</t>
  </si>
  <si>
    <t>% Total Expected Upon Prepayments</t>
  </si>
  <si>
    <t>Initial Maturity  (mn)</t>
  </si>
  <si>
    <t>Extended Maturity (mn)</t>
  </si>
  <si>
    <t xml:space="preserve">% Total Initial Maturity </t>
  </si>
  <si>
    <t>% Total Extended Maturity</t>
  </si>
  <si>
    <t>ND</t>
  </si>
  <si>
    <t xml:space="preserve">Contractual maturities are calculated assuming a zero prepayment scenario on the cover pool assets. 
Expected maturities are calculated with an historical prepayment rate observed since 2011 (creation of BPCE SFH) and updated at the beginning of each year (7,36% for year 2016). </t>
  </si>
  <si>
    <t>Interest rates are fixed or floating or capped (other)</t>
  </si>
  <si>
    <t>The original property value is determined at the loan origination date. It is the purchase price mentioned in the property purchase agreement of the loan.</t>
  </si>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</sst>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0_ ;\-#,##0\ "/>
    <numFmt numFmtId="175" formatCode="0.0"/>
    <numFmt numFmtId="176" formatCode="_-* #,##0\ _€_-;\-* #,##0\ _€_-;_-* &quot;-&quot;??\ _€_-;_-@_-"/>
    <numFmt numFmtId="177" formatCode="[$-40C]mmm\-yy;@"/>
    <numFmt numFmtId="178" formatCode="mmmm"/>
    <numFmt numFmtId="179" formatCode="[$-809]mmmm\ yyyy"/>
    <numFmt numFmtId="180" formatCode="0.000%"/>
    <numFmt numFmtId="181" formatCode="0.00000"/>
    <numFmt numFmtId="182" formatCode="#\ ###\ ###\ ###\ ###"/>
    <numFmt numFmtId="183" formatCode="_(* #,##0_);_(* \(#,##0\);_(* &quot;-&quot;??_);_(@_)"/>
    <numFmt numFmtId="184" formatCode="_-* #,##0_-;\-* #,##0_-;_-* \-_-;_-@_-"/>
    <numFmt numFmtId="185" formatCode="_(* #,##0.00_);_(* \(#,##0.00\);_(* \-??_);_(@_)"/>
    <numFmt numFmtId="186" formatCode="_-* #,##0.00\ _€_-;\-* #,##0.00\ _€_-;_-* \-??\ _€_-;_-@_-"/>
    <numFmt numFmtId="187" formatCode="#,##0.00\ &quot;€&quot;"/>
    <numFmt numFmtId="188" formatCode="#,##0\ &quot;€&quot;"/>
    <numFmt numFmtId="189" formatCode="#,##0.0"/>
    <numFmt numFmtId="190" formatCode="#,##0.00_ ;\-#,##0.00\ "/>
    <numFmt numFmtId="191" formatCode="#,##0.00;\-#,##0.00;"/>
    <numFmt numFmtId="192" formatCode="#,##0;\-#,##0;"/>
  </numFmts>
  <fonts count="116">
    <font>
      <sz val="11"/>
      <color theme="1"/>
      <name val="Calibri"/>
      <family val="2"/>
    </font>
    <font>
      <sz val="11"/>
      <color indexed="8"/>
      <name val="Calibri"/>
      <family val="2"/>
    </font>
    <font>
      <sz val="10"/>
      <name val="Arial"/>
      <family val="2"/>
    </font>
    <font>
      <sz val="8"/>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b/>
      <sz val="10"/>
      <name val="Arial"/>
      <family val="2"/>
    </font>
    <font>
      <b/>
      <u val="single"/>
      <sz val="10"/>
      <name val="Arial"/>
      <family val="2"/>
    </font>
    <font>
      <b/>
      <i/>
      <sz val="10"/>
      <name val="Arial"/>
      <family val="2"/>
    </font>
    <font>
      <sz val="9"/>
      <name val="Arial"/>
      <family val="2"/>
    </font>
    <font>
      <b/>
      <sz val="9"/>
      <name val="Arial"/>
      <family val="2"/>
    </font>
    <font>
      <sz val="9"/>
      <color indexed="10"/>
      <name val="Arial"/>
      <family val="2"/>
    </font>
    <font>
      <sz val="10"/>
      <color indexed="10"/>
      <name val="Arial"/>
      <family val="2"/>
    </font>
    <font>
      <sz val="10"/>
      <color indexed="9"/>
      <name val="Arial"/>
      <family val="2"/>
    </font>
    <font>
      <b/>
      <sz val="10"/>
      <color indexed="9"/>
      <name val="Arial"/>
      <family val="2"/>
    </font>
    <font>
      <i/>
      <sz val="10"/>
      <name val="Arial"/>
      <family val="2"/>
    </font>
    <font>
      <u val="single"/>
      <sz val="10"/>
      <color indexed="12"/>
      <name val="Arial"/>
      <family val="2"/>
    </font>
    <font>
      <u val="single"/>
      <sz val="9"/>
      <color indexed="12"/>
      <name val="Arial"/>
      <family val="2"/>
    </font>
    <font>
      <sz val="10"/>
      <color indexed="12"/>
      <name val="Arial"/>
      <family val="2"/>
    </font>
    <font>
      <b/>
      <sz val="10"/>
      <color indexed="10"/>
      <name val="Arial"/>
      <family val="2"/>
    </font>
    <font>
      <sz val="10"/>
      <color indexed="23"/>
      <name val="Arial"/>
      <family val="2"/>
    </font>
    <font>
      <b/>
      <sz val="10"/>
      <color indexed="23"/>
      <name val="Arial"/>
      <family val="2"/>
    </font>
    <font>
      <b/>
      <sz val="8"/>
      <name val="Arial"/>
      <family val="2"/>
    </font>
    <font>
      <u val="single"/>
      <sz val="10"/>
      <name val="Arial"/>
      <family val="2"/>
    </font>
    <font>
      <b/>
      <i/>
      <sz val="10"/>
      <color indexed="10"/>
      <name val="Arial"/>
      <family val="2"/>
    </font>
    <font>
      <b/>
      <sz val="10"/>
      <color indexed="9"/>
      <name val="Tahoma"/>
      <family val="2"/>
    </font>
    <font>
      <b/>
      <sz val="10"/>
      <name val="Tahoma"/>
      <family val="2"/>
    </font>
    <font>
      <sz val="10"/>
      <name val="Tahoma"/>
      <family val="2"/>
    </font>
    <font>
      <b/>
      <sz val="8"/>
      <color indexed="9"/>
      <name val="Arial"/>
      <family val="2"/>
    </font>
    <font>
      <b/>
      <sz val="16"/>
      <color indexed="9"/>
      <name val="Arial"/>
      <family val="2"/>
    </font>
    <font>
      <sz val="16"/>
      <color indexed="9"/>
      <name val="Arial"/>
      <family val="2"/>
    </font>
    <font>
      <sz val="8"/>
      <color indexed="9"/>
      <name val="Arial"/>
      <family val="2"/>
    </font>
    <font>
      <sz val="8"/>
      <color indexed="18"/>
      <name val="Arial"/>
      <family val="2"/>
    </font>
    <font>
      <b/>
      <sz val="12"/>
      <color indexed="9"/>
      <name val="Arial"/>
      <family val="2"/>
    </font>
    <font>
      <vertAlign val="superscript"/>
      <sz val="10"/>
      <name val="Arial"/>
      <family val="2"/>
    </font>
    <font>
      <b/>
      <i/>
      <sz val="8"/>
      <name val="Times New Roman"/>
      <family val="1"/>
    </font>
    <font>
      <b/>
      <i/>
      <vertAlign val="superscript"/>
      <sz val="8"/>
      <name val="Times New Roman"/>
      <family val="1"/>
    </font>
    <font>
      <sz val="8"/>
      <name val="Times New Roman"/>
      <family val="1"/>
    </font>
    <font>
      <i/>
      <sz val="8"/>
      <name val="Times New Roman"/>
      <family val="1"/>
    </font>
    <font>
      <b/>
      <sz val="9"/>
      <name val="Tahoma"/>
      <family val="2"/>
    </font>
    <font>
      <b/>
      <u val="single"/>
      <sz val="9"/>
      <name val="Tahoma"/>
      <family val="2"/>
    </font>
    <font>
      <u val="single"/>
      <sz val="7.5"/>
      <color indexed="12"/>
      <name val="Arial"/>
      <family val="2"/>
    </font>
    <font>
      <sz val="10"/>
      <name val="MS Sans Serif"/>
      <family val="2"/>
    </font>
    <font>
      <sz val="10"/>
      <color indexed="8"/>
      <name val="MS Sans Serif"/>
      <family val="2"/>
    </font>
    <font>
      <sz val="11"/>
      <color indexed="9"/>
      <name val="Calibri"/>
      <family val="2"/>
    </font>
    <font>
      <sz val="11"/>
      <color indexed="10"/>
      <name val="Calibri"/>
      <family val="2"/>
    </font>
    <font>
      <b/>
      <sz val="11"/>
      <color indexed="8"/>
      <name val="Calibri"/>
      <family val="2"/>
    </font>
    <font>
      <b/>
      <sz val="11"/>
      <color indexed="9"/>
      <name val="Calibri"/>
      <family val="2"/>
    </font>
    <font>
      <sz val="10"/>
      <color indexed="8"/>
      <name val="Arial"/>
      <family val="2"/>
    </font>
    <font>
      <b/>
      <u val="single"/>
      <sz val="11"/>
      <name val="Calibri"/>
      <family val="2"/>
    </font>
    <font>
      <sz val="11"/>
      <name val="Calibri"/>
      <family val="2"/>
    </font>
    <font>
      <b/>
      <sz val="11"/>
      <name val="Calibri"/>
      <family val="2"/>
    </font>
    <font>
      <b/>
      <sz val="14"/>
      <color indexed="9"/>
      <name val="Calibri"/>
      <family val="2"/>
    </font>
    <font>
      <b/>
      <sz val="24"/>
      <color indexed="8"/>
      <name val="Calibri"/>
      <family val="2"/>
    </font>
    <font>
      <sz val="9"/>
      <color indexed="8"/>
      <name val="Calibri"/>
      <family val="2"/>
    </font>
    <font>
      <b/>
      <sz val="14"/>
      <color indexed="8"/>
      <name val="Calibri"/>
      <family val="2"/>
    </font>
    <font>
      <b/>
      <sz val="20"/>
      <color indexed="8"/>
      <name val="Calibri"/>
      <family val="2"/>
    </font>
    <font>
      <b/>
      <sz val="10"/>
      <name val="Calibri"/>
      <family val="2"/>
    </font>
    <font>
      <sz val="10"/>
      <name val="Calibri"/>
      <family val="2"/>
    </font>
    <font>
      <sz val="11"/>
      <color indexed="57"/>
      <name val="Calibri"/>
      <family val="2"/>
    </font>
    <font>
      <b/>
      <i/>
      <sz val="14"/>
      <color indexed="9"/>
      <name val="Calibri"/>
      <family val="2"/>
    </font>
    <font>
      <b/>
      <i/>
      <sz val="11"/>
      <name val="Calibri"/>
      <family val="2"/>
    </font>
    <font>
      <i/>
      <sz val="11"/>
      <name val="Calibri"/>
      <family val="2"/>
    </font>
    <font>
      <b/>
      <u val="single"/>
      <sz val="11"/>
      <color indexed="12"/>
      <name val="Calibri"/>
      <family val="2"/>
    </font>
    <font>
      <i/>
      <sz val="11"/>
      <color indexed="8"/>
      <name val="Calibri"/>
      <family val="2"/>
    </font>
    <font>
      <u val="single"/>
      <sz val="11"/>
      <name val="Calibri"/>
      <family val="2"/>
    </font>
    <font>
      <b/>
      <sz val="16"/>
      <color indexed="8"/>
      <name val="Calibri"/>
      <family val="2"/>
    </font>
    <font>
      <i/>
      <sz val="9"/>
      <name val="Calibri"/>
      <family val="2"/>
    </font>
    <font>
      <i/>
      <u val="single"/>
      <sz val="9"/>
      <name val="Calibri"/>
      <family val="2"/>
    </font>
    <font>
      <b/>
      <sz val="11.5"/>
      <color indexed="63"/>
      <name val="Calibri"/>
      <family val="2"/>
    </font>
    <font>
      <b/>
      <sz val="14"/>
      <name val="Calibri"/>
      <family val="2"/>
    </font>
    <font>
      <sz val="13"/>
      <color indexed="8"/>
      <name val="Calibri"/>
      <family val="2"/>
    </font>
    <font>
      <i/>
      <sz val="11"/>
      <color indexed="10"/>
      <name val="Calibri"/>
      <family val="2"/>
    </font>
    <font>
      <b/>
      <sz val="10"/>
      <color indexed="8"/>
      <name val="Calibri"/>
      <family val="2"/>
    </font>
    <font>
      <b/>
      <sz val="10"/>
      <color indexed="17"/>
      <name val="Arial"/>
      <family val="2"/>
    </font>
    <font>
      <sz val="10"/>
      <color indexed="17"/>
      <name val="Arial"/>
      <family val="2"/>
    </font>
    <font>
      <sz val="11"/>
      <color indexed="30"/>
      <name val="Calibri"/>
      <family val="2"/>
    </font>
    <font>
      <i/>
      <sz val="11"/>
      <color indexed="30"/>
      <name val="Calibri"/>
      <family val="2"/>
    </font>
    <font>
      <b/>
      <sz val="24"/>
      <name val="Calibri"/>
      <family val="2"/>
    </font>
    <font>
      <b/>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53"/>
        <bgColor indexed="64"/>
      </patternFill>
    </fill>
    <fill>
      <patternFill patternType="solid">
        <fgColor indexed="52"/>
        <bgColor indexed="64"/>
      </patternFill>
    </fill>
    <fill>
      <patternFill patternType="solid">
        <fgColor indexed="62"/>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46"/>
        <bgColor indexed="64"/>
      </patternFill>
    </fill>
    <fill>
      <patternFill patternType="solid">
        <fgColor indexed="20"/>
        <bgColor indexed="64"/>
      </patternFill>
    </fill>
    <fill>
      <patternFill patternType="solid">
        <fgColor indexed="42"/>
        <bgColor indexed="64"/>
      </patternFill>
    </fill>
    <fill>
      <patternFill patternType="solid">
        <fgColor indexed="36"/>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indexed="53"/>
      </left>
      <right style="medium">
        <color indexed="53"/>
      </right>
      <top style="medium">
        <color indexed="53"/>
      </top>
      <bottom/>
    </border>
    <border>
      <left style="medium">
        <color indexed="53"/>
      </left>
      <right style="medium">
        <color indexed="53"/>
      </right>
      <top/>
      <bottom/>
    </border>
    <border>
      <left style="medium">
        <color indexed="53"/>
      </left>
      <right style="medium">
        <color indexed="53"/>
      </right>
      <top/>
      <bottom style="medium">
        <color indexed="53"/>
      </bottom>
    </border>
    <border>
      <left/>
      <right/>
      <top/>
      <bottom style="medium">
        <color indexed="62"/>
      </bottom>
    </border>
    <border>
      <left style="thin">
        <color indexed="62"/>
      </left>
      <right style="medium">
        <color indexed="62"/>
      </right>
      <top style="medium">
        <color indexed="62"/>
      </top>
      <bottom style="medium">
        <color indexed="62"/>
      </bottom>
    </border>
    <border>
      <left/>
      <right style="medium"/>
      <top style="medium"/>
      <bottom style="medium"/>
    </border>
    <border>
      <left style="thin"/>
      <right style="thin"/>
      <top style="thin"/>
      <bottom/>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style="thin"/>
      <bottom style="thin"/>
    </border>
    <border>
      <left/>
      <right style="thin"/>
      <top/>
      <bottom style="thin"/>
    </border>
    <border>
      <left style="thin"/>
      <right/>
      <top style="thin"/>
      <bottom/>
    </border>
    <border>
      <left style="medium"/>
      <right style="medium"/>
      <top style="medium"/>
      <bottom style="medium"/>
    </border>
    <border>
      <left style="medium"/>
      <right/>
      <top style="medium"/>
      <bottom style="medium"/>
    </border>
    <border>
      <left/>
      <right style="thin"/>
      <top/>
      <bottom/>
    </border>
    <border>
      <left/>
      <right style="thin"/>
      <top style="thin"/>
      <bottom/>
    </border>
    <border>
      <left/>
      <right/>
      <top/>
      <bottom style="thin"/>
    </border>
    <border>
      <left style="thin"/>
      <right style="thin"/>
      <top/>
      <bottom style="thin"/>
    </border>
    <border>
      <left style="thin"/>
      <right/>
      <top/>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hair"/>
    </border>
    <border>
      <left/>
      <right style="thin"/>
      <top style="hair"/>
      <bottom style="thin"/>
    </border>
    <border>
      <left/>
      <right/>
      <top style="thin"/>
      <bottom style="hair"/>
    </border>
    <border>
      <left/>
      <right/>
      <top style="hair"/>
      <bottom style="hair"/>
    </border>
    <border>
      <left/>
      <right/>
      <top style="hair"/>
      <bottom style="thin"/>
    </border>
    <border>
      <left/>
      <right style="thin"/>
      <top style="hair"/>
      <bottom style="hair"/>
    </border>
    <border>
      <left style="thin"/>
      <right/>
      <top style="thin"/>
      <bottom style="hair"/>
    </border>
    <border>
      <left style="thin"/>
      <right/>
      <top style="hair"/>
      <bottom style="hair"/>
    </border>
    <border>
      <left style="thin"/>
      <right/>
      <top style="hair"/>
      <bottom style="thin"/>
    </border>
    <border>
      <left style="medium"/>
      <right/>
      <top style="thin"/>
      <bottom style="thin"/>
    </border>
    <border>
      <left style="thin"/>
      <right style="thin">
        <color indexed="23"/>
      </right>
      <top style="thin"/>
      <bottom style="thin"/>
    </border>
    <border>
      <left style="thin">
        <color indexed="23"/>
      </left>
      <right style="thin"/>
      <top style="thin"/>
      <bottom style="thin"/>
    </border>
    <border>
      <left style="hair"/>
      <right style="thin"/>
      <top style="hair"/>
      <bottom style="hair"/>
    </border>
    <border>
      <left style="hair"/>
      <right style="thin"/>
      <top style="hair"/>
      <bottom style="thin"/>
    </border>
    <border>
      <left style="thin">
        <color indexed="23"/>
      </left>
      <right style="thin"/>
      <top style="thin"/>
      <bottom style="hair"/>
    </border>
    <border>
      <left style="thin">
        <color indexed="23"/>
      </left>
      <right style="thin"/>
      <top style="hair"/>
      <bottom style="hair"/>
    </border>
    <border>
      <left style="thin">
        <color indexed="23"/>
      </left>
      <right style="thin"/>
      <top style="hair"/>
      <bottom style="thin"/>
    </border>
    <border>
      <left style="medium">
        <color indexed="23"/>
      </left>
      <right style="thin"/>
      <top style="thin"/>
      <bottom style="hair"/>
    </border>
    <border>
      <left style="medium">
        <color indexed="23"/>
      </left>
      <right style="thin"/>
      <top style="hair"/>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top/>
      <bottom/>
    </border>
    <border>
      <left/>
      <right style="thin">
        <color indexed="23"/>
      </right>
      <top/>
      <bottom/>
    </border>
    <border>
      <left/>
      <right/>
      <top style="medium">
        <color indexed="36"/>
      </top>
      <bottom style="medium">
        <color indexed="36"/>
      </botto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top style="thin">
        <color indexed="23"/>
      </top>
      <bottom/>
    </border>
    <border>
      <left>
        <color indexed="63"/>
      </left>
      <right>
        <color indexed="63"/>
      </right>
      <top style="thin">
        <color indexed="23"/>
      </top>
      <bottom>
        <color indexed="63"/>
      </bottom>
    </border>
    <border>
      <left/>
      <right style="thin">
        <color indexed="23"/>
      </right>
      <top style="thin">
        <color indexed="23"/>
      </top>
      <bottom/>
    </border>
    <border>
      <left style="medium">
        <color indexed="53"/>
      </left>
      <right style="medium">
        <color indexed="53"/>
      </right>
      <top style="medium">
        <color indexed="53"/>
      </top>
      <bottom style="medium">
        <color indexed="53"/>
      </bottom>
    </border>
  </borders>
  <cellStyleXfs count="9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0" borderId="2" applyNumberFormat="0" applyFill="0" applyAlignment="0" applyProtection="0"/>
    <xf numFmtId="172" fontId="1" fillId="0" borderId="0" applyFont="0" applyFill="0" applyBorder="0" applyAlignment="0" applyProtection="0"/>
    <xf numFmtId="0" fontId="1" fillId="27" borderId="3" applyNumberFormat="0" applyFont="0" applyAlignment="0" applyProtection="0"/>
    <xf numFmtId="0" fontId="101" fillId="28" borderId="1" applyNumberFormat="0" applyAlignment="0" applyProtection="0"/>
    <xf numFmtId="44" fontId="2" fillId="0" borderId="0" applyFont="0" applyFill="0" applyBorder="0" applyAlignment="0" applyProtection="0"/>
    <xf numFmtId="0" fontId="44" fillId="0" borderId="0" applyNumberFormat="0" applyFill="0" applyBorder="0" applyAlignment="0" applyProtection="0"/>
    <xf numFmtId="0" fontId="102" fillId="29" borderId="0" applyNumberFormat="0" applyBorder="0" applyAlignment="0" applyProtection="0"/>
    <xf numFmtId="0" fontId="103"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184" fontId="2" fillId="0" borderId="0" applyFill="0" applyBorder="0" applyAlignment="0" applyProtection="0"/>
    <xf numFmtId="185" fontId="2"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5" fillId="30" borderId="0" applyNumberFormat="0" applyBorder="0" applyAlignment="0" applyProtection="0"/>
    <xf numFmtId="0" fontId="0" fillId="0" borderId="0">
      <alignment/>
      <protection/>
    </xf>
    <xf numFmtId="0" fontId="2" fillId="0" borderId="0">
      <alignment horizontal="left" wrapText="1"/>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horizontal="left" wrapText="1"/>
      <protection/>
    </xf>
    <xf numFmtId="0" fontId="2" fillId="0" borderId="0">
      <alignment/>
      <protection/>
    </xf>
    <xf numFmtId="10" fontId="45"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06" fillId="31" borderId="0" applyNumberFormat="0" applyBorder="0" applyAlignment="0" applyProtection="0"/>
    <xf numFmtId="0" fontId="107" fillId="26" borderId="4" applyNumberFormat="0" applyAlignment="0" applyProtection="0"/>
    <xf numFmtId="0" fontId="2" fillId="0" borderId="0">
      <alignment horizontal="left" wrapText="1"/>
      <protection/>
    </xf>
    <xf numFmtId="0" fontId="46" fillId="0" borderId="0">
      <alignment/>
      <protection/>
    </xf>
    <xf numFmtId="0" fontId="2" fillId="0" borderId="0">
      <alignment horizontal="left" wrapText="1"/>
      <protection/>
    </xf>
    <xf numFmtId="0" fontId="108" fillId="0" borderId="0" applyNumberFormat="0" applyFill="0" applyBorder="0" applyAlignment="0" applyProtection="0"/>
    <xf numFmtId="0" fontId="109" fillId="0" borderId="0" applyNumberForma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2" borderId="9" applyNumberFormat="0" applyAlignment="0" applyProtection="0"/>
  </cellStyleXfs>
  <cellXfs count="617">
    <xf numFmtId="0" fontId="0" fillId="0" borderId="0" xfId="0" applyFont="1" applyAlignment="1">
      <alignment/>
    </xf>
    <xf numFmtId="0" fontId="5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quotePrefix="1">
      <alignment horizontal="center" vertical="center" wrapText="1"/>
    </xf>
    <xf numFmtId="0" fontId="53" fillId="0" borderId="0" xfId="0" applyFont="1" applyFill="1" applyBorder="1" applyAlignment="1" quotePrefix="1">
      <alignment horizontal="center" vertical="center" wrapText="1"/>
    </xf>
    <xf numFmtId="0" fontId="53"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1" fillId="0" borderId="0" xfId="74"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4" fillId="0" borderId="0" xfId="0" applyFont="1" applyFill="1" applyBorder="1" applyAlignment="1">
      <alignment horizontal="center" vertical="center" wrapText="1"/>
    </xf>
    <xf numFmtId="9" fontId="53" fillId="0" borderId="0" xfId="74"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0" fontId="0" fillId="0" borderId="0" xfId="0" applyFont="1" applyAlignment="1">
      <alignment/>
    </xf>
    <xf numFmtId="0" fontId="53" fillId="33" borderId="0" xfId="0" applyFont="1" applyFill="1" applyBorder="1" applyAlignment="1" quotePrefix="1">
      <alignment horizontal="center" vertical="center" wrapText="1"/>
    </xf>
    <xf numFmtId="0" fontId="52"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56" fillId="0" borderId="0" xfId="0" applyFont="1" applyBorder="1" applyAlignment="1">
      <alignment horizontal="left" vertical="center"/>
    </xf>
    <xf numFmtId="0" fontId="57" fillId="0" borderId="10" xfId="0" applyFont="1" applyBorder="1" applyAlignment="1">
      <alignment/>
    </xf>
    <xf numFmtId="0" fontId="57" fillId="0" borderId="11" xfId="0" applyFont="1" applyBorder="1" applyAlignment="1">
      <alignment/>
    </xf>
    <xf numFmtId="0" fontId="57" fillId="0" borderId="12" xfId="0" applyFont="1" applyBorder="1" applyAlignment="1">
      <alignment/>
    </xf>
    <xf numFmtId="0" fontId="57" fillId="0" borderId="13" xfId="0" applyFont="1" applyBorder="1" applyAlignment="1">
      <alignment/>
    </xf>
    <xf numFmtId="0" fontId="57" fillId="0" borderId="0" xfId="0" applyFont="1" applyBorder="1" applyAlignment="1">
      <alignment/>
    </xf>
    <xf numFmtId="0" fontId="57" fillId="0" borderId="14" xfId="0" applyFont="1" applyBorder="1" applyAlignment="1">
      <alignment/>
    </xf>
    <xf numFmtId="0" fontId="58" fillId="0" borderId="0" xfId="0" applyFont="1" applyBorder="1" applyAlignment="1">
      <alignment horizontal="center"/>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center"/>
    </xf>
    <xf numFmtId="0" fontId="61" fillId="0" borderId="0" xfId="0" applyFont="1" applyBorder="1" applyAlignment="1">
      <alignment/>
    </xf>
    <xf numFmtId="0" fontId="0" fillId="0" borderId="0" xfId="0" applyFont="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52" fillId="35" borderId="0" xfId="0" applyFont="1" applyFill="1" applyBorder="1" applyAlignment="1">
      <alignment horizontal="center" vertical="center" wrapText="1"/>
    </xf>
    <xf numFmtId="0" fontId="54" fillId="35" borderId="0" xfId="0" applyFont="1" applyFill="1" applyBorder="1" applyAlignment="1">
      <alignment horizontal="center" vertical="center" wrapText="1"/>
    </xf>
    <xf numFmtId="10" fontId="53" fillId="0" borderId="0" xfId="0" applyNumberFormat="1" applyFont="1" applyFill="1" applyBorder="1" applyAlignment="1" quotePrefix="1">
      <alignment horizontal="center" vertical="center" wrapText="1"/>
    </xf>
    <xf numFmtId="0" fontId="49" fillId="35" borderId="0" xfId="0" applyFont="1" applyFill="1" applyBorder="1" applyAlignment="1">
      <alignment horizontal="center" vertical="center" wrapText="1"/>
    </xf>
    <xf numFmtId="0" fontId="53" fillId="0" borderId="0" xfId="0" applyFont="1" applyFill="1" applyBorder="1" applyAlignment="1">
      <alignment horizontal="right" vertical="center" wrapText="1"/>
    </xf>
    <xf numFmtId="0" fontId="54" fillId="34" borderId="0"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3" fillId="34"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64" fillId="0" borderId="0" xfId="0" applyFont="1" applyFill="1" applyBorder="1" applyAlignment="1" quotePrefix="1">
      <alignment horizontal="center" vertical="center" wrapText="1"/>
    </xf>
    <xf numFmtId="0" fontId="49" fillId="0" borderId="0" xfId="0" applyFont="1" applyFill="1" applyBorder="1" applyAlignment="1" quotePrefix="1">
      <alignment horizontal="center" vertical="center" wrapText="1"/>
    </xf>
    <xf numFmtId="0" fontId="55" fillId="36" borderId="0" xfId="0" applyFont="1" applyFill="1" applyBorder="1" applyAlignment="1">
      <alignment horizontal="center" vertical="center" wrapText="1"/>
    </xf>
    <xf numFmtId="0" fontId="55" fillId="0" borderId="0" xfId="0" applyFont="1" applyFill="1" applyBorder="1" applyAlignment="1">
      <alignment vertical="center" wrapText="1"/>
    </xf>
    <xf numFmtId="9" fontId="53" fillId="0" borderId="0" xfId="74" applyFont="1" applyFill="1" applyBorder="1" applyAlignment="1" quotePrefix="1">
      <alignment horizontal="center" vertical="center" wrapText="1"/>
    </xf>
    <xf numFmtId="0" fontId="65" fillId="0" borderId="0" xfId="0" applyFont="1" applyFill="1" applyBorder="1" applyAlignment="1">
      <alignment horizontal="center" vertical="center" wrapText="1"/>
    </xf>
    <xf numFmtId="3" fontId="53" fillId="0" borderId="0" xfId="0" applyNumberFormat="1" applyFont="1" applyFill="1" applyBorder="1" applyAlignment="1" quotePrefix="1">
      <alignment horizontal="center" vertical="center" wrapText="1"/>
    </xf>
    <xf numFmtId="0" fontId="64" fillId="35" borderId="0" xfId="0" applyFont="1" applyFill="1" applyBorder="1" applyAlignment="1" quotePrefix="1">
      <alignment horizontal="center" vertical="center" wrapText="1"/>
    </xf>
    <xf numFmtId="0" fontId="55" fillId="0" borderId="0" xfId="0" applyFont="1" applyFill="1" applyBorder="1" applyAlignment="1">
      <alignment horizontal="center" vertical="center" wrapText="1"/>
    </xf>
    <xf numFmtId="0" fontId="103" fillId="0" borderId="0" xfId="48" applyFill="1" applyBorder="1" applyAlignment="1">
      <alignment horizontal="center" vertical="center" wrapText="1"/>
    </xf>
    <xf numFmtId="0" fontId="0" fillId="0" borderId="0" xfId="0" applyFill="1" applyAlignment="1">
      <alignment/>
    </xf>
    <xf numFmtId="0" fontId="66" fillId="0" borderId="0" xfId="48" applyFont="1" applyFill="1" applyBorder="1" applyAlignment="1" quotePrefix="1">
      <alignment horizontal="center" vertical="center" wrapText="1"/>
    </xf>
    <xf numFmtId="0" fontId="67" fillId="0" borderId="0" xfId="0" applyFont="1" applyFill="1" applyBorder="1" applyAlignment="1" quotePrefix="1">
      <alignment horizontal="right" vertical="center" wrapText="1"/>
    </xf>
    <xf numFmtId="0" fontId="103" fillId="0" borderId="0" xfId="48" applyFill="1" applyBorder="1" applyAlignment="1" quotePrefix="1">
      <alignment horizontal="center" vertical="center" wrapText="1"/>
    </xf>
    <xf numFmtId="0" fontId="65" fillId="0" borderId="0" xfId="0" applyFont="1" applyFill="1" applyBorder="1" applyAlignment="1">
      <alignment horizontal="right" vertical="center" wrapText="1"/>
    </xf>
    <xf numFmtId="0" fontId="65" fillId="0" borderId="0" xfId="0" applyFont="1" applyFill="1" applyBorder="1" applyAlignment="1" quotePrefix="1">
      <alignment horizontal="right" vertical="center" wrapText="1"/>
    </xf>
    <xf numFmtId="0" fontId="47" fillId="0" borderId="0" xfId="48" applyFont="1" applyAlignment="1">
      <alignment/>
    </xf>
    <xf numFmtId="0" fontId="68" fillId="0" borderId="0" xfId="0" applyFont="1" applyFill="1" applyBorder="1" applyAlignment="1">
      <alignment horizontal="center" vertical="center" wrapText="1"/>
    </xf>
    <xf numFmtId="0" fontId="65" fillId="0" borderId="0" xfId="0" applyFont="1" applyFill="1" applyBorder="1" applyAlignment="1" quotePrefix="1">
      <alignment horizontal="center" vertical="center" wrapText="1"/>
    </xf>
    <xf numFmtId="0" fontId="0" fillId="0" borderId="0" xfId="0" applyAlignment="1">
      <alignment horizontal="center"/>
    </xf>
    <xf numFmtId="0" fontId="103" fillId="0" borderId="18" xfId="48" applyFill="1" applyBorder="1" applyAlignment="1">
      <alignment horizontal="center" vertical="center" wrapText="1"/>
    </xf>
    <xf numFmtId="0" fontId="103" fillId="0" borderId="19" xfId="48" applyFill="1" applyBorder="1" applyAlignment="1">
      <alignment horizontal="center" vertical="center" wrapText="1"/>
    </xf>
    <xf numFmtId="0" fontId="103" fillId="0" borderId="19" xfId="48" applyFill="1" applyBorder="1" applyAlignment="1" quotePrefix="1">
      <alignment horizontal="right" vertical="center" wrapText="1"/>
    </xf>
    <xf numFmtId="0" fontId="103" fillId="0" borderId="19" xfId="48" applyFill="1" applyBorder="1" applyAlignment="1" quotePrefix="1">
      <alignment horizontal="center" vertical="center" wrapText="1"/>
    </xf>
    <xf numFmtId="0" fontId="103" fillId="0" borderId="20" xfId="48" applyFill="1" applyBorder="1" applyAlignment="1" quotePrefix="1">
      <alignment horizontal="center" vertical="center" wrapText="1"/>
    </xf>
    <xf numFmtId="0" fontId="0" fillId="0" borderId="0" xfId="0" applyFont="1" applyFill="1" applyBorder="1" applyAlignment="1">
      <alignment horizontal="left" vertical="center"/>
    </xf>
    <xf numFmtId="0" fontId="55" fillId="34" borderId="18" xfId="0" applyFont="1" applyFill="1" applyBorder="1" applyAlignment="1">
      <alignment horizontal="center" vertical="center" wrapText="1"/>
    </xf>
    <xf numFmtId="0" fontId="103" fillId="0" borderId="20" xfId="48" applyFill="1" applyBorder="1" applyAlignment="1" quotePrefix="1">
      <alignment horizontal="right" vertical="center" wrapText="1"/>
    </xf>
    <xf numFmtId="0" fontId="69" fillId="0" borderId="0" xfId="0" applyFont="1" applyBorder="1" applyAlignment="1">
      <alignment horizontal="center" vertical="center"/>
    </xf>
    <xf numFmtId="0" fontId="103" fillId="0" borderId="0" xfId="48" applyAlignment="1">
      <alignment horizontal="center"/>
    </xf>
    <xf numFmtId="0" fontId="0" fillId="0" borderId="21" xfId="0" applyFont="1" applyFill="1" applyBorder="1" applyAlignment="1">
      <alignment horizontal="center" vertical="center" wrapText="1"/>
    </xf>
    <xf numFmtId="0" fontId="53" fillId="0" borderId="22" xfId="0" applyFont="1" applyFill="1" applyBorder="1" applyAlignment="1">
      <alignment horizontal="center" vertical="center" wrapText="1"/>
    </xf>
    <xf numFmtId="10" fontId="53" fillId="0" borderId="0" xfId="0" applyNumberFormat="1" applyFont="1" applyFill="1" applyBorder="1" applyAlignment="1">
      <alignment horizontal="center" vertical="center" wrapText="1"/>
    </xf>
    <xf numFmtId="0" fontId="0" fillId="0" borderId="0" xfId="0" applyFill="1" applyAlignment="1">
      <alignment horizontal="center"/>
    </xf>
    <xf numFmtId="0" fontId="70" fillId="0" borderId="0" xfId="0" applyFont="1" applyFill="1" applyBorder="1" applyAlignment="1">
      <alignment horizontal="left" vertical="center"/>
    </xf>
    <xf numFmtId="0" fontId="70"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2" fillId="0" borderId="0" xfId="0" applyFont="1" applyAlignment="1">
      <alignment horizontal="center" vertical="center"/>
    </xf>
    <xf numFmtId="0" fontId="4" fillId="0" borderId="0" xfId="0" applyFont="1" applyAlignment="1">
      <alignment vertical="center" wrapText="1"/>
    </xf>
    <xf numFmtId="0" fontId="73" fillId="0" borderId="0" xfId="0" applyFont="1" applyAlignment="1">
      <alignment horizontal="left" vertical="center" wrapText="1"/>
    </xf>
    <xf numFmtId="0" fontId="74" fillId="0" borderId="0" xfId="0" applyFont="1" applyAlignment="1">
      <alignment wrapText="1"/>
    </xf>
    <xf numFmtId="0" fontId="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74"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10" fontId="2" fillId="0" borderId="0" xfId="74" applyNumberFormat="1" applyFont="1" applyBorder="1" applyAlignment="1">
      <alignment horizontal="center"/>
    </xf>
    <xf numFmtId="10" fontId="53" fillId="0" borderId="0" xfId="74" applyNumberFormat="1" applyFont="1" applyFill="1" applyBorder="1" applyAlignment="1">
      <alignment horizontal="center" vertical="center" wrapText="1"/>
    </xf>
    <xf numFmtId="10" fontId="0" fillId="0" borderId="0" xfId="0" applyNumberFormat="1" applyBorder="1" applyAlignment="1">
      <alignment horizontal="center"/>
    </xf>
    <xf numFmtId="10" fontId="2" fillId="0" borderId="0" xfId="74" applyNumberFormat="1" applyFont="1" applyFill="1" applyBorder="1" applyAlignment="1">
      <alignment horizontal="center"/>
    </xf>
    <xf numFmtId="14" fontId="53" fillId="0" borderId="0" xfId="0" applyNumberFormat="1" applyFont="1" applyFill="1" applyBorder="1" applyAlignment="1">
      <alignment horizontal="center" vertical="center" wrapText="1"/>
    </xf>
    <xf numFmtId="173" fontId="53" fillId="0" borderId="0" xfId="0" applyNumberFormat="1" applyFont="1" applyFill="1" applyBorder="1" applyAlignment="1">
      <alignment horizontal="center" vertical="center" wrapText="1"/>
    </xf>
    <xf numFmtId="0" fontId="75" fillId="0" borderId="0" xfId="0" applyFont="1" applyFill="1" applyBorder="1" applyAlignment="1">
      <alignment horizontal="left" vertical="center"/>
    </xf>
    <xf numFmtId="2" fontId="53" fillId="0" borderId="0" xfId="0" applyNumberFormat="1" applyFont="1" applyFill="1" applyBorder="1" applyAlignment="1">
      <alignment horizontal="center" vertical="center" wrapText="1"/>
    </xf>
    <xf numFmtId="0" fontId="65" fillId="0" borderId="0" xfId="0" applyFont="1" applyFill="1" applyBorder="1" applyAlignment="1">
      <alignment horizontal="left" vertical="center"/>
    </xf>
    <xf numFmtId="43" fontId="53" fillId="0" borderId="0" xfId="53" applyFont="1" applyFill="1" applyBorder="1" applyAlignment="1">
      <alignment horizontal="center" vertical="center" wrapText="1"/>
    </xf>
    <xf numFmtId="174" fontId="53" fillId="0" borderId="0" xfId="0" applyNumberFormat="1" applyFont="1" applyFill="1" applyBorder="1" applyAlignment="1" quotePrefix="1">
      <alignment horizontal="center" vertical="center" wrapText="1"/>
    </xf>
    <xf numFmtId="174" fontId="53" fillId="0" borderId="0" xfId="0" applyNumberFormat="1" applyFont="1" applyFill="1" applyBorder="1" applyAlignment="1">
      <alignment horizontal="center" vertical="center" wrapText="1"/>
    </xf>
    <xf numFmtId="0" fontId="76" fillId="35" borderId="0" xfId="0" applyFont="1" applyFill="1" applyBorder="1" applyAlignment="1">
      <alignment horizontal="center" vertical="center" wrapText="1"/>
    </xf>
    <xf numFmtId="174" fontId="53" fillId="0" borderId="0" xfId="53"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9" fontId="53"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10" fontId="51" fillId="0" borderId="0" xfId="74" applyNumberFormat="1" applyFont="1" applyFill="1" applyBorder="1" applyAlignment="1">
      <alignment horizontal="center" vertical="center" wrapText="1"/>
    </xf>
    <xf numFmtId="0" fontId="2" fillId="0" borderId="0" xfId="0" applyFont="1" applyFill="1" applyBorder="1" applyAlignment="1">
      <alignment horizontal="left" vertical="center"/>
    </xf>
    <xf numFmtId="43" fontId="51" fillId="0" borderId="0" xfId="53" applyFont="1" applyFill="1" applyBorder="1" applyAlignment="1">
      <alignment horizontal="center" vertical="center" wrapText="1"/>
    </xf>
    <xf numFmtId="0" fontId="53" fillId="0" borderId="0" xfId="62" applyFont="1" applyFill="1" applyBorder="1" applyAlignment="1">
      <alignment horizontal="left" vertical="center" wrapText="1"/>
      <protection/>
    </xf>
    <xf numFmtId="0" fontId="53" fillId="0" borderId="0" xfId="62" applyFont="1" applyFill="1" applyBorder="1" applyAlignment="1">
      <alignment horizontal="center" vertical="center" wrapText="1"/>
      <protection/>
    </xf>
    <xf numFmtId="176" fontId="51" fillId="0" borderId="0" xfId="53" applyNumberFormat="1"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10" fontId="53" fillId="0" borderId="0" xfId="74" applyNumberFormat="1" applyFont="1" applyFill="1" applyBorder="1" applyAlignment="1" quotePrefix="1">
      <alignment horizontal="center" vertical="center" wrapText="1"/>
    </xf>
    <xf numFmtId="10" fontId="1" fillId="0" borderId="0" xfId="74" applyNumberFormat="1" applyFont="1" applyFill="1" applyBorder="1" applyAlignment="1" quotePrefix="1">
      <alignment horizontal="center" vertical="center" wrapText="1"/>
    </xf>
    <xf numFmtId="43" fontId="17" fillId="37" borderId="23" xfId="69" applyNumberFormat="1" applyFont="1" applyFill="1" applyBorder="1">
      <alignment/>
      <protection/>
    </xf>
    <xf numFmtId="3" fontId="2" fillId="38" borderId="24" xfId="56" applyNumberFormat="1" applyFont="1" applyFill="1" applyBorder="1" applyAlignment="1">
      <alignment horizontal="right"/>
    </xf>
    <xf numFmtId="4" fontId="2" fillId="39" borderId="25" xfId="56" applyNumberFormat="1" applyFill="1" applyBorder="1" applyAlignment="1">
      <alignment/>
    </xf>
    <xf numFmtId="3" fontId="2" fillId="38" borderId="26" xfId="56" applyNumberFormat="1" applyFont="1" applyFill="1" applyBorder="1" applyAlignment="1">
      <alignment horizontal="right"/>
    </xf>
    <xf numFmtId="3" fontId="2" fillId="38" borderId="26" xfId="56" applyNumberFormat="1" applyFont="1" applyFill="1" applyBorder="1" applyAlignment="1">
      <alignment/>
    </xf>
    <xf numFmtId="43" fontId="3" fillId="0" borderId="0" xfId="56" applyFont="1" applyAlignment="1">
      <alignment horizontal="center"/>
    </xf>
    <xf numFmtId="3" fontId="31" fillId="40" borderId="27" xfId="56" applyNumberFormat="1" applyFont="1" applyFill="1" applyBorder="1" applyAlignment="1">
      <alignment/>
    </xf>
    <xf numFmtId="3" fontId="31" fillId="40" borderId="28" xfId="56" applyNumberFormat="1" applyFont="1" applyFill="1" applyBorder="1" applyAlignment="1">
      <alignment/>
    </xf>
    <xf numFmtId="3" fontId="31" fillId="40" borderId="29" xfId="56" applyNumberFormat="1" applyFont="1" applyFill="1" applyBorder="1" applyAlignment="1">
      <alignment/>
    </xf>
    <xf numFmtId="0" fontId="16" fillId="0" borderId="0" xfId="69" applyFont="1" applyFill="1" applyBorder="1" applyAlignment="1">
      <alignment horizontal="center"/>
      <protection/>
    </xf>
    <xf numFmtId="0" fontId="2" fillId="41" borderId="29" xfId="69" applyFont="1" applyFill="1" applyBorder="1" applyAlignment="1">
      <alignment horizontal="center"/>
      <protection/>
    </xf>
    <xf numFmtId="0" fontId="2" fillId="0" borderId="0" xfId="69">
      <alignment/>
      <protection/>
    </xf>
    <xf numFmtId="0" fontId="2" fillId="0" borderId="0" xfId="69" applyAlignment="1">
      <alignment horizontal="right"/>
      <protection/>
    </xf>
    <xf numFmtId="0" fontId="9" fillId="0" borderId="0" xfId="69" applyFont="1" applyAlignment="1">
      <alignment horizontal="right"/>
      <protection/>
    </xf>
    <xf numFmtId="0" fontId="9" fillId="0" borderId="0" xfId="69" applyFont="1">
      <alignment/>
      <protection/>
    </xf>
    <xf numFmtId="0" fontId="2" fillId="0" borderId="0" xfId="69" applyAlignment="1">
      <alignment horizontal="center"/>
      <protection/>
    </xf>
    <xf numFmtId="0" fontId="11" fillId="0" borderId="0" xfId="69" applyFont="1">
      <alignment/>
      <protection/>
    </xf>
    <xf numFmtId="0" fontId="2" fillId="0" borderId="30" xfId="69" applyBorder="1">
      <alignment/>
      <protection/>
    </xf>
    <xf numFmtId="0" fontId="2" fillId="0" borderId="0" xfId="69" applyBorder="1">
      <alignment/>
      <protection/>
    </xf>
    <xf numFmtId="0" fontId="10" fillId="0" borderId="0" xfId="69" applyFont="1">
      <alignment/>
      <protection/>
    </xf>
    <xf numFmtId="0" fontId="2" fillId="0" borderId="28" xfId="69" applyBorder="1">
      <alignment/>
      <protection/>
    </xf>
    <xf numFmtId="0" fontId="2" fillId="0" borderId="30" xfId="69" applyBorder="1" applyAlignment="1">
      <alignment horizontal="center"/>
      <protection/>
    </xf>
    <xf numFmtId="0" fontId="9" fillId="0" borderId="0" xfId="69" applyFont="1" applyFill="1" applyBorder="1" applyAlignment="1">
      <alignment horizontal="left"/>
      <protection/>
    </xf>
    <xf numFmtId="0" fontId="2" fillId="0" borderId="0" xfId="69" applyFill="1" applyBorder="1">
      <alignment/>
      <protection/>
    </xf>
    <xf numFmtId="0" fontId="2" fillId="0" borderId="31" xfId="69" applyBorder="1">
      <alignment/>
      <protection/>
    </xf>
    <xf numFmtId="0" fontId="2" fillId="0" borderId="0" xfId="69" applyBorder="1" applyAlignment="1">
      <alignment horizontal="center"/>
      <protection/>
    </xf>
    <xf numFmtId="0" fontId="2" fillId="0" borderId="0" xfId="69" applyFill="1" applyBorder="1" applyAlignment="1">
      <alignment horizontal="center"/>
      <protection/>
    </xf>
    <xf numFmtId="0" fontId="17" fillId="0" borderId="0" xfId="69" applyFont="1" applyFill="1">
      <alignment/>
      <protection/>
    </xf>
    <xf numFmtId="0" fontId="10" fillId="0" borderId="0" xfId="69" applyFont="1" applyFill="1" applyBorder="1" applyAlignment="1">
      <alignment horizontal="left"/>
      <protection/>
    </xf>
    <xf numFmtId="0" fontId="10" fillId="0" borderId="0" xfId="69" applyFont="1" applyBorder="1">
      <alignment/>
      <protection/>
    </xf>
    <xf numFmtId="0" fontId="23" fillId="0" borderId="0" xfId="69" applyFont="1" applyBorder="1">
      <alignment/>
      <protection/>
    </xf>
    <xf numFmtId="0" fontId="10" fillId="0" borderId="0" xfId="69" applyFont="1" applyFill="1" applyBorder="1">
      <alignment/>
      <protection/>
    </xf>
    <xf numFmtId="0" fontId="23" fillId="0" borderId="0" xfId="69" applyFont="1">
      <alignment/>
      <protection/>
    </xf>
    <xf numFmtId="0" fontId="24" fillId="0" borderId="0" xfId="69" applyFont="1">
      <alignment/>
      <protection/>
    </xf>
    <xf numFmtId="0" fontId="2" fillId="0" borderId="0" xfId="69" applyFont="1" applyBorder="1" applyAlignment="1">
      <alignment horizontal="center" wrapText="1"/>
      <protection/>
    </xf>
    <xf numFmtId="0" fontId="16" fillId="0" borderId="0" xfId="69" applyFont="1" applyFill="1">
      <alignment/>
      <protection/>
    </xf>
    <xf numFmtId="0" fontId="16" fillId="0" borderId="0" xfId="69" applyFont="1" applyFill="1" applyBorder="1">
      <alignment/>
      <protection/>
    </xf>
    <xf numFmtId="0" fontId="2" fillId="0" borderId="0" xfId="69" applyFill="1">
      <alignment/>
      <protection/>
    </xf>
    <xf numFmtId="0" fontId="10" fillId="0" borderId="0" xfId="69" applyFont="1" applyFill="1">
      <alignment/>
      <protection/>
    </xf>
    <xf numFmtId="0" fontId="11" fillId="0" borderId="0" xfId="69" applyFont="1" applyFill="1">
      <alignment/>
      <protection/>
    </xf>
    <xf numFmtId="0" fontId="19" fillId="0" borderId="0" xfId="49" applyFill="1" applyBorder="1" applyAlignment="1" applyProtection="1">
      <alignment/>
      <protection/>
    </xf>
    <xf numFmtId="0" fontId="2" fillId="0" borderId="26" xfId="69" applyFill="1" applyBorder="1">
      <alignment/>
      <protection/>
    </xf>
    <xf numFmtId="0" fontId="2" fillId="0" borderId="0" xfId="69" applyFill="1" applyAlignment="1">
      <alignment horizontal="center"/>
      <protection/>
    </xf>
    <xf numFmtId="0" fontId="2" fillId="0" borderId="0" xfId="69" applyFont="1">
      <alignment/>
      <protection/>
    </xf>
    <xf numFmtId="0" fontId="2" fillId="0" borderId="0" xfId="69" applyFont="1" applyFill="1" applyBorder="1">
      <alignment/>
      <protection/>
    </xf>
    <xf numFmtId="0" fontId="17" fillId="0" borderId="0" xfId="69" applyFont="1" applyFill="1" applyAlignment="1">
      <alignment horizontal="center"/>
      <protection/>
    </xf>
    <xf numFmtId="0" fontId="18" fillId="0" borderId="0" xfId="69" applyFont="1" applyAlignment="1">
      <alignment horizontal="center"/>
      <protection/>
    </xf>
    <xf numFmtId="0" fontId="2" fillId="0" borderId="0" xfId="69" applyFont="1" applyFill="1">
      <alignment/>
      <protection/>
    </xf>
    <xf numFmtId="0" fontId="9" fillId="0" borderId="0" xfId="69" applyFont="1" applyFill="1" applyBorder="1" applyAlignment="1">
      <alignment/>
      <protection/>
    </xf>
    <xf numFmtId="0" fontId="9" fillId="0" borderId="0" xfId="69" applyFont="1" applyFill="1" applyBorder="1" applyAlignment="1">
      <alignment horizontal="right"/>
      <protection/>
    </xf>
    <xf numFmtId="0" fontId="2" fillId="0" borderId="24" xfId="69" applyBorder="1">
      <alignment/>
      <protection/>
    </xf>
    <xf numFmtId="0" fontId="2" fillId="0" borderId="32" xfId="69" applyBorder="1">
      <alignment/>
      <protection/>
    </xf>
    <xf numFmtId="0" fontId="2" fillId="0" borderId="33" xfId="69" applyBorder="1">
      <alignment/>
      <protection/>
    </xf>
    <xf numFmtId="0" fontId="26" fillId="0" borderId="0" xfId="69" applyFont="1">
      <alignment/>
      <protection/>
    </xf>
    <xf numFmtId="0" fontId="2" fillId="0" borderId="0" xfId="69" applyFont="1" applyAlignment="1">
      <alignment horizontal="center"/>
      <protection/>
    </xf>
    <xf numFmtId="0" fontId="9" fillId="0" borderId="0" xfId="69" applyFont="1" applyFill="1" applyBorder="1">
      <alignment/>
      <protection/>
    </xf>
    <xf numFmtId="0" fontId="2" fillId="0" borderId="0" xfId="69" quotePrefix="1">
      <alignment/>
      <protection/>
    </xf>
    <xf numFmtId="0" fontId="2" fillId="0" borderId="0" xfId="69" applyAlignment="1">
      <alignment vertical="center"/>
      <protection/>
    </xf>
    <xf numFmtId="0" fontId="2" fillId="0" borderId="0" xfId="69" applyFont="1" applyAlignment="1">
      <alignment vertical="center"/>
      <protection/>
    </xf>
    <xf numFmtId="0" fontId="3" fillId="0" borderId="0" xfId="69" applyFont="1">
      <alignment/>
      <protection/>
    </xf>
    <xf numFmtId="0" fontId="2" fillId="0" borderId="0" xfId="69" applyAlignment="1">
      <alignment horizontal="left"/>
      <protection/>
    </xf>
    <xf numFmtId="0" fontId="9" fillId="0" borderId="0" xfId="69" applyFont="1" applyAlignment="1">
      <alignment horizontal="left"/>
      <protection/>
    </xf>
    <xf numFmtId="0" fontId="2" fillId="39" borderId="0" xfId="69" applyFill="1">
      <alignment/>
      <protection/>
    </xf>
    <xf numFmtId="4" fontId="2" fillId="39" borderId="0" xfId="69" applyNumberFormat="1" applyFill="1">
      <alignment/>
      <protection/>
    </xf>
    <xf numFmtId="0" fontId="9" fillId="39" borderId="34" xfId="69" applyFont="1" applyFill="1" applyBorder="1" applyAlignment="1">
      <alignment horizontal="center"/>
      <protection/>
    </xf>
    <xf numFmtId="10" fontId="17" fillId="37" borderId="34" xfId="69" applyNumberFormat="1" applyFont="1" applyFill="1" applyBorder="1" applyAlignment="1">
      <alignment horizontal="center"/>
      <protection/>
    </xf>
    <xf numFmtId="0" fontId="17" fillId="37" borderId="35" xfId="69" applyFont="1" applyFill="1" applyBorder="1">
      <alignment/>
      <protection/>
    </xf>
    <xf numFmtId="0" fontId="11" fillId="39" borderId="0" xfId="69" applyFont="1" applyFill="1">
      <alignment/>
      <protection/>
    </xf>
    <xf numFmtId="0" fontId="9" fillId="39" borderId="0" xfId="69" applyFont="1" applyFill="1" applyBorder="1" applyAlignment="1">
      <alignment horizontal="center"/>
      <protection/>
    </xf>
    <xf numFmtId="0" fontId="2" fillId="39" borderId="31" xfId="69" applyFill="1" applyBorder="1">
      <alignment/>
      <protection/>
    </xf>
    <xf numFmtId="3" fontId="2" fillId="39" borderId="31" xfId="69" applyNumberFormat="1" applyFill="1" applyBorder="1">
      <alignment/>
      <protection/>
    </xf>
    <xf numFmtId="0" fontId="2" fillId="37" borderId="24" xfId="69" applyFill="1" applyBorder="1" applyAlignment="1">
      <alignment horizontal="center"/>
      <protection/>
    </xf>
    <xf numFmtId="0" fontId="28" fillId="37" borderId="24" xfId="69" applyFont="1" applyFill="1" applyBorder="1" applyAlignment="1">
      <alignment horizontal="center" vertical="center" wrapText="1"/>
      <protection/>
    </xf>
    <xf numFmtId="4" fontId="2" fillId="39" borderId="0" xfId="69" applyNumberFormat="1" applyFill="1" applyAlignment="1">
      <alignment horizontal="center"/>
      <protection/>
    </xf>
    <xf numFmtId="0" fontId="28" fillId="37" borderId="26" xfId="69" applyFont="1" applyFill="1" applyBorder="1" applyAlignment="1">
      <alignment horizontal="center" vertical="center" wrapText="1"/>
      <protection/>
    </xf>
    <xf numFmtId="0" fontId="2" fillId="0" borderId="24" xfId="69" applyFill="1" applyBorder="1" applyAlignment="1">
      <alignment horizontal="center"/>
      <protection/>
    </xf>
    <xf numFmtId="3" fontId="29" fillId="38" borderId="24" xfId="69" applyNumberFormat="1" applyFont="1" applyFill="1" applyBorder="1" applyAlignment="1">
      <alignment horizontal="right" vertical="center" wrapText="1"/>
      <protection/>
    </xf>
    <xf numFmtId="3" fontId="30" fillId="0" borderId="24" xfId="69" applyNumberFormat="1" applyFont="1" applyFill="1" applyBorder="1" applyAlignment="1">
      <alignment horizontal="right" vertical="center" wrapText="1"/>
      <protection/>
    </xf>
    <xf numFmtId="0" fontId="2" fillId="0" borderId="26" xfId="69" applyFill="1" applyBorder="1" applyAlignment="1">
      <alignment horizontal="center"/>
      <protection/>
    </xf>
    <xf numFmtId="4" fontId="2" fillId="39" borderId="0" xfId="69" applyNumberFormat="1" applyFill="1" applyBorder="1">
      <alignment/>
      <protection/>
    </xf>
    <xf numFmtId="3" fontId="30" fillId="0" borderId="26" xfId="69" applyNumberFormat="1" applyFont="1" applyFill="1" applyBorder="1" applyAlignment="1">
      <alignment horizontal="right" vertical="center" wrapText="1"/>
      <protection/>
    </xf>
    <xf numFmtId="3" fontId="2" fillId="0" borderId="26" xfId="69" applyNumberFormat="1" applyFont="1" applyFill="1" applyBorder="1" applyAlignment="1">
      <alignment horizontal="right"/>
      <protection/>
    </xf>
    <xf numFmtId="177" fontId="2" fillId="38" borderId="26" xfId="69" applyNumberFormat="1" applyFill="1" applyBorder="1" applyAlignment="1">
      <alignment horizontal="right"/>
      <protection/>
    </xf>
    <xf numFmtId="3" fontId="2" fillId="38" borderId="26" xfId="69" applyNumberFormat="1" applyFill="1" applyBorder="1">
      <alignment/>
      <protection/>
    </xf>
    <xf numFmtId="3" fontId="2" fillId="0" borderId="26" xfId="69" applyNumberFormat="1" applyFill="1" applyBorder="1">
      <alignment/>
      <protection/>
    </xf>
    <xf numFmtId="0" fontId="31" fillId="42" borderId="27" xfId="69" applyFont="1" applyFill="1" applyBorder="1">
      <alignment/>
      <protection/>
    </xf>
    <xf numFmtId="0" fontId="31" fillId="42" borderId="28" xfId="69" applyFont="1" applyFill="1" applyBorder="1" applyAlignment="1">
      <alignment horizontal="center"/>
      <protection/>
    </xf>
    <xf numFmtId="14" fontId="31" fillId="42" borderId="29" xfId="69" applyNumberFormat="1" applyFont="1" applyFill="1" applyBorder="1" applyAlignment="1">
      <alignment horizontal="center"/>
      <protection/>
    </xf>
    <xf numFmtId="0" fontId="3" fillId="0" borderId="0" xfId="69" applyFont="1" applyAlignment="1">
      <alignment horizontal="center"/>
      <protection/>
    </xf>
    <xf numFmtId="0" fontId="33" fillId="40" borderId="30" xfId="69" applyFont="1" applyFill="1" applyBorder="1" applyAlignment="1">
      <alignment horizontal="center" vertical="center"/>
      <protection/>
    </xf>
    <xf numFmtId="0" fontId="33" fillId="40" borderId="0" xfId="69" applyFont="1" applyFill="1" applyBorder="1" applyAlignment="1">
      <alignment horizontal="center" vertical="center"/>
      <protection/>
    </xf>
    <xf numFmtId="0" fontId="33" fillId="40" borderId="36" xfId="69" applyFont="1" applyFill="1" applyBorder="1" applyAlignment="1">
      <alignment horizontal="center" vertical="center"/>
      <protection/>
    </xf>
    <xf numFmtId="0" fontId="34" fillId="40" borderId="33" xfId="69" applyFont="1" applyFill="1" applyBorder="1" applyAlignment="1">
      <alignment horizontal="center" vertical="center" wrapText="1"/>
      <protection/>
    </xf>
    <xf numFmtId="0" fontId="34" fillId="40" borderId="25" xfId="69" applyFont="1" applyFill="1" applyBorder="1" applyAlignment="1">
      <alignment horizontal="center" vertical="center" wrapText="1"/>
      <protection/>
    </xf>
    <xf numFmtId="0" fontId="34" fillId="40" borderId="37" xfId="69" applyFont="1" applyFill="1" applyBorder="1" applyAlignment="1">
      <alignment horizontal="center" vertical="center" wrapText="1"/>
      <protection/>
    </xf>
    <xf numFmtId="0" fontId="31" fillId="40" borderId="27" xfId="69" applyFont="1" applyFill="1" applyBorder="1" applyAlignment="1">
      <alignment horizontal="center" vertical="center" wrapText="1"/>
      <protection/>
    </xf>
    <xf numFmtId="0" fontId="31" fillId="40" borderId="28" xfId="69" applyFont="1" applyFill="1" applyBorder="1" applyAlignment="1">
      <alignment horizontal="center" vertical="center" wrapText="1"/>
      <protection/>
    </xf>
    <xf numFmtId="0" fontId="31" fillId="40" borderId="29" xfId="69" applyFont="1" applyFill="1" applyBorder="1" applyAlignment="1">
      <alignment horizontal="center" vertical="center" wrapText="1"/>
      <protection/>
    </xf>
    <xf numFmtId="14" fontId="35" fillId="0" borderId="31" xfId="69" applyNumberFormat="1" applyFont="1" applyFill="1" applyBorder="1">
      <alignment/>
      <protection/>
    </xf>
    <xf numFmtId="0" fontId="35" fillId="0" borderId="31" xfId="71" applyFont="1" applyFill="1" applyBorder="1" applyAlignment="1">
      <alignment horizontal="center"/>
      <protection/>
    </xf>
    <xf numFmtId="1" fontId="35" fillId="0" borderId="27" xfId="71" applyNumberFormat="1" applyFont="1" applyFill="1" applyBorder="1" applyAlignment="1">
      <alignment horizontal="center"/>
      <protection/>
    </xf>
    <xf numFmtId="0" fontId="2" fillId="0" borderId="0" xfId="69" applyFill="1" applyAlignment="1">
      <alignment vertical="center"/>
      <protection/>
    </xf>
    <xf numFmtId="0" fontId="2" fillId="0" borderId="29" xfId="69" applyBorder="1">
      <alignment/>
      <protection/>
    </xf>
    <xf numFmtId="0" fontId="2" fillId="0" borderId="38" xfId="69" applyBorder="1">
      <alignment/>
      <protection/>
    </xf>
    <xf numFmtId="14" fontId="2" fillId="0" borderId="39" xfId="69" applyNumberFormat="1" applyBorder="1">
      <alignment/>
      <protection/>
    </xf>
    <xf numFmtId="0" fontId="12" fillId="0" borderId="29" xfId="69" applyFont="1" applyBorder="1">
      <alignment/>
      <protection/>
    </xf>
    <xf numFmtId="0" fontId="20" fillId="0" borderId="0" xfId="49" applyFont="1" applyFill="1" applyBorder="1" applyAlignment="1" applyProtection="1">
      <alignment/>
      <protection/>
    </xf>
    <xf numFmtId="0" fontId="12" fillId="0" borderId="0" xfId="69" applyFont="1" applyFill="1" applyBorder="1">
      <alignment/>
      <protection/>
    </xf>
    <xf numFmtId="3" fontId="12" fillId="0" borderId="31" xfId="69" applyNumberFormat="1" applyFont="1" applyBorder="1">
      <alignment/>
      <protection/>
    </xf>
    <xf numFmtId="173" fontId="12" fillId="0" borderId="31" xfId="69" applyNumberFormat="1" applyFont="1" applyBorder="1" applyAlignment="1">
      <alignment horizontal="center"/>
      <protection/>
    </xf>
    <xf numFmtId="173" fontId="12" fillId="0" borderId="39" xfId="69" applyNumberFormat="1" applyFont="1" applyBorder="1" applyAlignment="1">
      <alignment horizontal="center"/>
      <protection/>
    </xf>
    <xf numFmtId="3" fontId="12" fillId="0" borderId="29" xfId="69" applyNumberFormat="1" applyFont="1" applyBorder="1">
      <alignment/>
      <protection/>
    </xf>
    <xf numFmtId="0" fontId="13" fillId="0" borderId="31" xfId="69" applyFont="1" applyBorder="1">
      <alignment/>
      <protection/>
    </xf>
    <xf numFmtId="175" fontId="13" fillId="0" borderId="31" xfId="69" applyNumberFormat="1" applyFont="1" applyBorder="1" applyAlignment="1">
      <alignment horizontal="right"/>
      <protection/>
    </xf>
    <xf numFmtId="175" fontId="13" fillId="0" borderId="27" xfId="69" applyNumberFormat="1" applyFont="1" applyBorder="1" applyAlignment="1">
      <alignment horizontal="right"/>
      <protection/>
    </xf>
    <xf numFmtId="175" fontId="12" fillId="0" borderId="0" xfId="69" applyNumberFormat="1" applyFont="1" applyFill="1" applyBorder="1" applyAlignment="1">
      <alignment horizontal="right"/>
      <protection/>
    </xf>
    <xf numFmtId="3" fontId="13" fillId="0" borderId="31" xfId="69" applyNumberFormat="1" applyFont="1" applyBorder="1">
      <alignment/>
      <protection/>
    </xf>
    <xf numFmtId="3" fontId="12" fillId="0" borderId="0" xfId="69" applyNumberFormat="1" applyFont="1" applyFill="1" applyBorder="1">
      <alignment/>
      <protection/>
    </xf>
    <xf numFmtId="0" fontId="2" fillId="0" borderId="36" xfId="69" applyBorder="1">
      <alignment/>
      <protection/>
    </xf>
    <xf numFmtId="0" fontId="2" fillId="0" borderId="37" xfId="69" applyBorder="1">
      <alignment/>
      <protection/>
    </xf>
    <xf numFmtId="0" fontId="2" fillId="0" borderId="28" xfId="69" applyFill="1" applyBorder="1">
      <alignment/>
      <protection/>
    </xf>
    <xf numFmtId="0" fontId="2" fillId="0" borderId="40" xfId="69" applyFill="1" applyBorder="1">
      <alignment/>
      <protection/>
    </xf>
    <xf numFmtId="0" fontId="2" fillId="0" borderId="31" xfId="69" applyFill="1" applyBorder="1">
      <alignment/>
      <protection/>
    </xf>
    <xf numFmtId="3" fontId="12" fillId="0" borderId="41" xfId="69" applyNumberFormat="1" applyFont="1" applyBorder="1">
      <alignment/>
      <protection/>
    </xf>
    <xf numFmtId="3" fontId="12" fillId="0" borderId="42" xfId="69" applyNumberFormat="1" applyFont="1" applyBorder="1">
      <alignment/>
      <protection/>
    </xf>
    <xf numFmtId="3" fontId="12" fillId="0" borderId="43" xfId="69" applyNumberFormat="1" applyFont="1" applyBorder="1">
      <alignment/>
      <protection/>
    </xf>
    <xf numFmtId="3" fontId="12" fillId="0" borderId="44" xfId="69" applyNumberFormat="1" applyFont="1" applyBorder="1">
      <alignment/>
      <protection/>
    </xf>
    <xf numFmtId="3" fontId="12" fillId="0" borderId="45" xfId="69" applyNumberFormat="1" applyFont="1" applyBorder="1">
      <alignment/>
      <protection/>
    </xf>
    <xf numFmtId="175" fontId="12" fillId="0" borderId="41" xfId="69" applyNumberFormat="1" applyFont="1" applyBorder="1" applyAlignment="1">
      <alignment horizontal="right"/>
      <protection/>
    </xf>
    <xf numFmtId="175" fontId="12" fillId="0" borderId="46" xfId="69" applyNumberFormat="1" applyFont="1" applyBorder="1" applyAlignment="1">
      <alignment horizontal="right"/>
      <protection/>
    </xf>
    <xf numFmtId="0" fontId="12" fillId="0" borderId="41" xfId="69" applyFont="1" applyBorder="1">
      <alignment/>
      <protection/>
    </xf>
    <xf numFmtId="175" fontId="12" fillId="0" borderId="42" xfId="69" applyNumberFormat="1" applyFont="1" applyBorder="1" applyAlignment="1">
      <alignment horizontal="right"/>
      <protection/>
    </xf>
    <xf numFmtId="175" fontId="12" fillId="0" borderId="47" xfId="69" applyNumberFormat="1" applyFont="1" applyBorder="1" applyAlignment="1">
      <alignment horizontal="right"/>
      <protection/>
    </xf>
    <xf numFmtId="0" fontId="14" fillId="0" borderId="42" xfId="69" applyFont="1" applyBorder="1">
      <alignment/>
      <protection/>
    </xf>
    <xf numFmtId="175" fontId="12" fillId="0" borderId="43" xfId="69" applyNumberFormat="1" applyFont="1" applyFill="1" applyBorder="1" applyAlignment="1">
      <alignment horizontal="right"/>
      <protection/>
    </xf>
    <xf numFmtId="175" fontId="12" fillId="0" borderId="48" xfId="69" applyNumberFormat="1" applyFont="1" applyBorder="1" applyAlignment="1">
      <alignment horizontal="right"/>
      <protection/>
    </xf>
    <xf numFmtId="0" fontId="12" fillId="0" borderId="43" xfId="69" applyFont="1" applyBorder="1">
      <alignment/>
      <protection/>
    </xf>
    <xf numFmtId="0" fontId="2" fillId="0" borderId="25" xfId="69" applyBorder="1">
      <alignment/>
      <protection/>
    </xf>
    <xf numFmtId="0" fontId="2" fillId="0" borderId="41" xfId="69" applyBorder="1">
      <alignment/>
      <protection/>
    </xf>
    <xf numFmtId="0" fontId="2" fillId="0" borderId="42" xfId="69" applyBorder="1">
      <alignment/>
      <protection/>
    </xf>
    <xf numFmtId="0" fontId="2" fillId="0" borderId="43" xfId="69" applyBorder="1">
      <alignment/>
      <protection/>
    </xf>
    <xf numFmtId="0" fontId="12" fillId="0" borderId="41" xfId="69" applyFont="1" applyBorder="1" applyAlignment="1">
      <alignment horizontal="center"/>
      <protection/>
    </xf>
    <xf numFmtId="0" fontId="12" fillId="0" borderId="42" xfId="69" applyFont="1" applyBorder="1" applyAlignment="1">
      <alignment horizontal="center"/>
      <protection/>
    </xf>
    <xf numFmtId="0" fontId="12" fillId="0" borderId="43" xfId="69" applyFont="1" applyBorder="1" applyAlignment="1">
      <alignment horizontal="center"/>
      <protection/>
    </xf>
    <xf numFmtId="0" fontId="12" fillId="0" borderId="44" xfId="69" applyFont="1" applyBorder="1" applyAlignment="1">
      <alignment horizontal="center"/>
      <protection/>
    </xf>
    <xf numFmtId="0" fontId="12" fillId="0" borderId="49" xfId="69" applyFont="1" applyBorder="1" applyAlignment="1">
      <alignment horizontal="center"/>
      <protection/>
    </xf>
    <xf numFmtId="0" fontId="12" fillId="0" borderId="45" xfId="69" applyFont="1" applyBorder="1" applyAlignment="1">
      <alignment horizontal="center"/>
      <protection/>
    </xf>
    <xf numFmtId="0" fontId="12" fillId="0" borderId="50" xfId="69" applyFont="1" applyBorder="1" applyAlignment="1">
      <alignment horizontal="center"/>
      <protection/>
    </xf>
    <xf numFmtId="0" fontId="12" fillId="0" borderId="51" xfId="69" applyFont="1" applyBorder="1" applyAlignment="1">
      <alignment horizontal="center"/>
      <protection/>
    </xf>
    <xf numFmtId="0" fontId="12" fillId="0" borderId="52" xfId="69" applyFont="1" applyBorder="1" applyAlignment="1">
      <alignment horizontal="center"/>
      <protection/>
    </xf>
    <xf numFmtId="173" fontId="12" fillId="0" borderId="41" xfId="69" applyNumberFormat="1" applyFont="1" applyBorder="1" applyAlignment="1">
      <alignment horizontal="center"/>
      <protection/>
    </xf>
    <xf numFmtId="173" fontId="12" fillId="0" borderId="43" xfId="69" applyNumberFormat="1" applyFont="1" applyBorder="1" applyAlignment="1">
      <alignment horizontal="center"/>
      <protection/>
    </xf>
    <xf numFmtId="0" fontId="2" fillId="0" borderId="51" xfId="69" applyBorder="1">
      <alignment/>
      <protection/>
    </xf>
    <xf numFmtId="0" fontId="2" fillId="0" borderId="52" xfId="69" applyBorder="1">
      <alignment/>
      <protection/>
    </xf>
    <xf numFmtId="0" fontId="2" fillId="0" borderId="50" xfId="69" applyBorder="1" applyAlignment="1">
      <alignment horizontal="center"/>
      <protection/>
    </xf>
    <xf numFmtId="175" fontId="2" fillId="0" borderId="41" xfId="69" applyNumberFormat="1" applyBorder="1" applyAlignment="1">
      <alignment horizontal="center"/>
      <protection/>
    </xf>
    <xf numFmtId="0" fontId="2" fillId="0" borderId="41" xfId="69" applyBorder="1" applyAlignment="1">
      <alignment horizontal="center"/>
      <protection/>
    </xf>
    <xf numFmtId="0" fontId="2" fillId="0" borderId="42" xfId="69" applyBorder="1" applyAlignment="1">
      <alignment horizontal="center"/>
      <protection/>
    </xf>
    <xf numFmtId="0" fontId="2" fillId="0" borderId="43" xfId="69" applyBorder="1" applyAlignment="1">
      <alignment horizontal="center"/>
      <protection/>
    </xf>
    <xf numFmtId="0" fontId="2" fillId="0" borderId="31" xfId="69" applyBorder="1" applyAlignment="1">
      <alignment horizontal="center"/>
      <protection/>
    </xf>
    <xf numFmtId="173" fontId="2" fillId="0" borderId="31" xfId="69" applyNumberFormat="1" applyBorder="1" applyAlignment="1">
      <alignment horizontal="center"/>
      <protection/>
    </xf>
    <xf numFmtId="3" fontId="2" fillId="0" borderId="44" xfId="69" applyNumberFormat="1" applyBorder="1" applyAlignment="1">
      <alignment horizontal="center"/>
      <protection/>
    </xf>
    <xf numFmtId="3" fontId="2" fillId="0" borderId="45" xfId="69" applyNumberFormat="1" applyBorder="1" applyAlignment="1">
      <alignment horizontal="center"/>
      <protection/>
    </xf>
    <xf numFmtId="0" fontId="21" fillId="0" borderId="41" xfId="69" applyFont="1" applyBorder="1" applyAlignment="1">
      <alignment horizontal="center"/>
      <protection/>
    </xf>
    <xf numFmtId="0" fontId="21" fillId="0" borderId="42" xfId="69" applyFont="1" applyBorder="1" applyAlignment="1">
      <alignment horizontal="center"/>
      <protection/>
    </xf>
    <xf numFmtId="0" fontId="2" fillId="0" borderId="26" xfId="69" applyFont="1" applyFill="1" applyBorder="1">
      <alignment/>
      <protection/>
    </xf>
    <xf numFmtId="3" fontId="25" fillId="0" borderId="31" xfId="69" applyNumberFormat="1" applyFont="1" applyBorder="1">
      <alignment/>
      <protection/>
    </xf>
    <xf numFmtId="0" fontId="21" fillId="0" borderId="0" xfId="69" applyFont="1" applyFill="1" applyBorder="1" applyAlignment="1">
      <alignment horizontal="center"/>
      <protection/>
    </xf>
    <xf numFmtId="0" fontId="17" fillId="0" borderId="0" xfId="69" applyFont="1" applyFill="1" applyBorder="1">
      <alignment/>
      <protection/>
    </xf>
    <xf numFmtId="10" fontId="27" fillId="43" borderId="31" xfId="69" applyNumberFormat="1" applyFont="1" applyFill="1" applyBorder="1">
      <alignment/>
      <protection/>
    </xf>
    <xf numFmtId="177" fontId="2" fillId="38" borderId="24" xfId="69" applyNumberFormat="1" applyFont="1" applyFill="1" applyBorder="1" applyAlignment="1">
      <alignment horizontal="right"/>
      <protection/>
    </xf>
    <xf numFmtId="177" fontId="2" fillId="38" borderId="26" xfId="69" applyNumberFormat="1" applyFont="1" applyFill="1" applyBorder="1" applyAlignment="1">
      <alignment horizontal="right"/>
      <protection/>
    </xf>
    <xf numFmtId="3" fontId="2" fillId="39" borderId="0" xfId="69" applyNumberFormat="1" applyFill="1">
      <alignment/>
      <protection/>
    </xf>
    <xf numFmtId="14" fontId="31" fillId="42" borderId="28" xfId="69" applyNumberFormat="1" applyFont="1" applyFill="1" applyBorder="1" applyAlignment="1">
      <alignment horizontal="center"/>
      <protection/>
    </xf>
    <xf numFmtId="14" fontId="3" fillId="0" borderId="0" xfId="69" applyNumberFormat="1" applyFont="1">
      <alignment/>
      <protection/>
    </xf>
    <xf numFmtId="0" fontId="16" fillId="44" borderId="0" xfId="69" applyFont="1" applyFill="1" applyAlignment="1">
      <alignment horizontal="center" vertical="center"/>
      <protection/>
    </xf>
    <xf numFmtId="0" fontId="17" fillId="44" borderId="0" xfId="69" applyFont="1" applyFill="1" applyAlignment="1">
      <alignment vertical="center"/>
      <protection/>
    </xf>
    <xf numFmtId="0" fontId="16" fillId="44" borderId="0" xfId="69" applyFont="1" applyFill="1" applyAlignment="1">
      <alignment vertical="center"/>
      <protection/>
    </xf>
    <xf numFmtId="0" fontId="2" fillId="0" borderId="31" xfId="69" applyFont="1" applyBorder="1" applyAlignment="1">
      <alignment horizontal="center"/>
      <protection/>
    </xf>
    <xf numFmtId="14" fontId="2" fillId="0" borderId="39" xfId="69" applyNumberFormat="1" applyFont="1" applyBorder="1" applyAlignment="1">
      <alignment horizontal="center"/>
      <protection/>
    </xf>
    <xf numFmtId="0" fontId="2" fillId="41" borderId="27" xfId="69" applyFont="1" applyFill="1" applyBorder="1">
      <alignment/>
      <protection/>
    </xf>
    <xf numFmtId="0" fontId="2" fillId="41" borderId="28" xfId="69" applyFont="1" applyFill="1" applyBorder="1">
      <alignment/>
      <protection/>
    </xf>
    <xf numFmtId="0" fontId="12" fillId="39" borderId="28" xfId="69" applyFont="1" applyFill="1" applyBorder="1">
      <alignment/>
      <protection/>
    </xf>
    <xf numFmtId="0" fontId="2" fillId="41" borderId="40" xfId="69" applyFont="1" applyFill="1" applyBorder="1">
      <alignment/>
      <protection/>
    </xf>
    <xf numFmtId="0" fontId="2" fillId="41" borderId="38" xfId="69" applyFont="1" applyFill="1" applyBorder="1">
      <alignment/>
      <protection/>
    </xf>
    <xf numFmtId="0" fontId="20" fillId="39" borderId="38" xfId="49" applyFont="1" applyFill="1" applyBorder="1" applyAlignment="1" applyProtection="1">
      <alignment/>
      <protection/>
    </xf>
    <xf numFmtId="0" fontId="2" fillId="41" borderId="31" xfId="69" applyFont="1" applyFill="1" applyBorder="1" applyAlignment="1">
      <alignment horizontal="center"/>
      <protection/>
    </xf>
    <xf numFmtId="0" fontId="2" fillId="41" borderId="33" xfId="69" applyFont="1" applyFill="1" applyBorder="1">
      <alignment/>
      <protection/>
    </xf>
    <xf numFmtId="0" fontId="2" fillId="41" borderId="25" xfId="69" applyFont="1" applyFill="1" applyBorder="1">
      <alignment/>
      <protection/>
    </xf>
    <xf numFmtId="0" fontId="2" fillId="41" borderId="37" xfId="69" applyFont="1" applyFill="1" applyBorder="1">
      <alignment/>
      <protection/>
    </xf>
    <xf numFmtId="0" fontId="2" fillId="41" borderId="50" xfId="69" applyFont="1" applyFill="1" applyBorder="1">
      <alignment/>
      <protection/>
    </xf>
    <xf numFmtId="0" fontId="2" fillId="41" borderId="30" xfId="69" applyFont="1" applyFill="1" applyBorder="1">
      <alignment/>
      <protection/>
    </xf>
    <xf numFmtId="0" fontId="2" fillId="41" borderId="0" xfId="69" applyFont="1" applyFill="1" applyBorder="1">
      <alignment/>
      <protection/>
    </xf>
    <xf numFmtId="0" fontId="2" fillId="41" borderId="36" xfId="69" applyFont="1" applyFill="1" applyBorder="1">
      <alignment/>
      <protection/>
    </xf>
    <xf numFmtId="0" fontId="2" fillId="41" borderId="51" xfId="69" applyFont="1" applyFill="1" applyBorder="1">
      <alignment/>
      <protection/>
    </xf>
    <xf numFmtId="0" fontId="2" fillId="41" borderId="32" xfId="69" applyFont="1" applyFill="1" applyBorder="1">
      <alignment/>
      <protection/>
    </xf>
    <xf numFmtId="0" fontId="2" fillId="41" borderId="52" xfId="69" applyFont="1" applyFill="1" applyBorder="1">
      <alignment/>
      <protection/>
    </xf>
    <xf numFmtId="0" fontId="2" fillId="41" borderId="37" xfId="69" applyFont="1" applyFill="1" applyBorder="1" applyAlignment="1">
      <alignment horizontal="right"/>
      <protection/>
    </xf>
    <xf numFmtId="0" fontId="15" fillId="0" borderId="0" xfId="69" applyFont="1" applyBorder="1">
      <alignment/>
      <protection/>
    </xf>
    <xf numFmtId="0" fontId="2" fillId="41" borderId="32" xfId="69" applyFont="1" applyFill="1" applyBorder="1" applyAlignment="1">
      <alignment horizontal="right"/>
      <protection/>
    </xf>
    <xf numFmtId="0" fontId="2" fillId="41" borderId="29" xfId="69" applyFont="1" applyFill="1" applyBorder="1">
      <alignment/>
      <protection/>
    </xf>
    <xf numFmtId="0" fontId="12" fillId="0" borderId="27" xfId="69" applyFont="1" applyBorder="1">
      <alignment/>
      <protection/>
    </xf>
    <xf numFmtId="0" fontId="12" fillId="0" borderId="28" xfId="69" applyFont="1" applyBorder="1">
      <alignment/>
      <protection/>
    </xf>
    <xf numFmtId="0" fontId="20" fillId="0" borderId="27" xfId="49" applyFont="1" applyBorder="1" applyAlignment="1" applyProtection="1">
      <alignment/>
      <protection/>
    </xf>
    <xf numFmtId="0" fontId="2" fillId="0" borderId="0" xfId="69" applyFont="1" applyFill="1" applyAlignment="1">
      <alignment horizontal="center"/>
      <protection/>
    </xf>
    <xf numFmtId="0" fontId="12" fillId="0" borderId="27" xfId="69" applyFont="1" applyBorder="1" applyAlignment="1">
      <alignment horizontal="center"/>
      <protection/>
    </xf>
    <xf numFmtId="0" fontId="2" fillId="0" borderId="29" xfId="69" applyFill="1" applyBorder="1">
      <alignment/>
      <protection/>
    </xf>
    <xf numFmtId="0" fontId="2" fillId="41" borderId="24" xfId="69" applyFont="1" applyFill="1" applyBorder="1" applyAlignment="1">
      <alignment horizontal="center"/>
      <protection/>
    </xf>
    <xf numFmtId="0" fontId="2" fillId="0" borderId="0" xfId="69" applyFont="1" applyFill="1" applyBorder="1" applyAlignment="1">
      <alignment horizontal="center"/>
      <protection/>
    </xf>
    <xf numFmtId="0" fontId="2" fillId="41" borderId="26" xfId="69" applyFont="1" applyFill="1" applyBorder="1" applyAlignment="1">
      <alignment horizontal="center" wrapText="1"/>
      <protection/>
    </xf>
    <xf numFmtId="0" fontId="2" fillId="41" borderId="24" xfId="69" applyFont="1" applyFill="1" applyBorder="1">
      <alignment/>
      <protection/>
    </xf>
    <xf numFmtId="0" fontId="2" fillId="41" borderId="41" xfId="69" applyFont="1" applyFill="1" applyBorder="1">
      <alignment/>
      <protection/>
    </xf>
    <xf numFmtId="0" fontId="2" fillId="41" borderId="46" xfId="69" applyFont="1" applyFill="1" applyBorder="1">
      <alignment/>
      <protection/>
    </xf>
    <xf numFmtId="0" fontId="2" fillId="41" borderId="26" xfId="69" applyFont="1" applyFill="1" applyBorder="1">
      <alignment/>
      <protection/>
    </xf>
    <xf numFmtId="0" fontId="15" fillId="41" borderId="47" xfId="69" applyFont="1" applyFill="1" applyBorder="1">
      <alignment/>
      <protection/>
    </xf>
    <xf numFmtId="0" fontId="2" fillId="41" borderId="47" xfId="69" applyFont="1" applyFill="1" applyBorder="1">
      <alignment/>
      <protection/>
    </xf>
    <xf numFmtId="0" fontId="2" fillId="41" borderId="39" xfId="69" applyFont="1" applyFill="1" applyBorder="1">
      <alignment/>
      <protection/>
    </xf>
    <xf numFmtId="0" fontId="2" fillId="41" borderId="48" xfId="69" applyFont="1" applyFill="1" applyBorder="1">
      <alignment/>
      <protection/>
    </xf>
    <xf numFmtId="0" fontId="9" fillId="41" borderId="28" xfId="69" applyFont="1" applyFill="1" applyBorder="1">
      <alignment/>
      <protection/>
    </xf>
    <xf numFmtId="0" fontId="2" fillId="41" borderId="27" xfId="69" applyFont="1" applyFill="1" applyBorder="1" applyAlignment="1">
      <alignment horizontal="center" wrapText="1"/>
      <protection/>
    </xf>
    <xf numFmtId="0" fontId="2" fillId="41" borderId="31" xfId="69" applyFont="1" applyFill="1" applyBorder="1" applyAlignment="1">
      <alignment horizontal="center" wrapText="1"/>
      <protection/>
    </xf>
    <xf numFmtId="0" fontId="2" fillId="41" borderId="52" xfId="69" applyFont="1" applyFill="1" applyBorder="1">
      <alignment/>
      <protection/>
    </xf>
    <xf numFmtId="0" fontId="2" fillId="41" borderId="42" xfId="69" applyFont="1" applyFill="1" applyBorder="1">
      <alignment/>
      <protection/>
    </xf>
    <xf numFmtId="0" fontId="2" fillId="41" borderId="43" xfId="69" applyFont="1" applyFill="1" applyBorder="1">
      <alignment/>
      <protection/>
    </xf>
    <xf numFmtId="0" fontId="9" fillId="41" borderId="27" xfId="69" applyFont="1" applyFill="1" applyBorder="1">
      <alignment/>
      <protection/>
    </xf>
    <xf numFmtId="0" fontId="2" fillId="41" borderId="44" xfId="69" applyFont="1" applyFill="1" applyBorder="1">
      <alignment/>
      <protection/>
    </xf>
    <xf numFmtId="0" fontId="2" fillId="41" borderId="49" xfId="69" applyFont="1" applyFill="1" applyBorder="1">
      <alignment/>
      <protection/>
    </xf>
    <xf numFmtId="0" fontId="2" fillId="41" borderId="45" xfId="69" applyFont="1" applyFill="1" applyBorder="1">
      <alignment/>
      <protection/>
    </xf>
    <xf numFmtId="0" fontId="2" fillId="41" borderId="29" xfId="69" applyFont="1" applyFill="1" applyBorder="1" applyAlignment="1">
      <alignment horizontal="right"/>
      <protection/>
    </xf>
    <xf numFmtId="0" fontId="12" fillId="41" borderId="31" xfId="69" applyFont="1" applyFill="1" applyBorder="1" applyAlignment="1">
      <alignment horizontal="center" vertical="center" wrapText="1"/>
      <protection/>
    </xf>
    <xf numFmtId="0" fontId="12" fillId="41" borderId="28" xfId="69" applyFont="1" applyFill="1" applyBorder="1" applyAlignment="1">
      <alignment horizontal="center" vertical="center" wrapText="1"/>
      <protection/>
    </xf>
    <xf numFmtId="10" fontId="12" fillId="0" borderId="42" xfId="76" applyNumberFormat="1" applyFont="1" applyBorder="1" applyAlignment="1">
      <alignment horizontal="center"/>
    </xf>
    <xf numFmtId="0" fontId="9" fillId="41" borderId="53" xfId="69" applyFont="1" applyFill="1" applyBorder="1" applyAlignment="1">
      <alignment horizontal="right"/>
      <protection/>
    </xf>
    <xf numFmtId="175" fontId="12" fillId="0" borderId="54" xfId="69" applyNumberFormat="1" applyFont="1" applyBorder="1" applyAlignment="1">
      <alignment horizontal="right"/>
      <protection/>
    </xf>
    <xf numFmtId="175" fontId="12" fillId="0" borderId="55" xfId="69" applyNumberFormat="1" applyFont="1" applyBorder="1" applyAlignment="1">
      <alignment horizontal="right"/>
      <protection/>
    </xf>
    <xf numFmtId="0" fontId="2" fillId="41" borderId="31" xfId="69" applyFont="1" applyFill="1" applyBorder="1" applyAlignment="1">
      <alignment horizontal="center"/>
      <protection/>
    </xf>
    <xf numFmtId="0" fontId="2" fillId="41" borderId="31" xfId="69" applyFont="1" applyFill="1" applyBorder="1">
      <alignment/>
      <protection/>
    </xf>
    <xf numFmtId="0" fontId="9" fillId="41" borderId="27" xfId="69" applyFont="1" applyFill="1" applyBorder="1" applyAlignment="1">
      <alignment horizontal="right"/>
      <protection/>
    </xf>
    <xf numFmtId="0" fontId="9" fillId="41" borderId="29" xfId="69" applyFont="1" applyFill="1" applyBorder="1" applyAlignment="1">
      <alignment horizontal="right"/>
      <protection/>
    </xf>
    <xf numFmtId="0" fontId="2" fillId="41" borderId="50" xfId="69" applyFill="1" applyBorder="1">
      <alignment/>
      <protection/>
    </xf>
    <xf numFmtId="0" fontId="2" fillId="41" borderId="44" xfId="69" applyFill="1" applyBorder="1" applyAlignment="1">
      <alignment horizontal="right"/>
      <protection/>
    </xf>
    <xf numFmtId="0" fontId="2" fillId="41" borderId="52" xfId="69" applyFill="1" applyBorder="1">
      <alignment/>
      <protection/>
    </xf>
    <xf numFmtId="0" fontId="2" fillId="41" borderId="45" xfId="69" applyFill="1" applyBorder="1">
      <alignment/>
      <protection/>
    </xf>
    <xf numFmtId="0" fontId="11" fillId="41" borderId="27" xfId="69" applyFont="1" applyFill="1" applyBorder="1">
      <alignment/>
      <protection/>
    </xf>
    <xf numFmtId="0" fontId="2" fillId="41" borderId="28" xfId="69" applyFont="1" applyFill="1" applyBorder="1" applyAlignment="1">
      <alignment horizontal="left"/>
      <protection/>
    </xf>
    <xf numFmtId="0" fontId="11" fillId="41" borderId="30" xfId="69" applyFont="1" applyFill="1" applyBorder="1">
      <alignment/>
      <protection/>
    </xf>
    <xf numFmtId="0" fontId="2" fillId="0" borderId="33" xfId="69" applyFont="1" applyFill="1" applyBorder="1" applyAlignment="1">
      <alignment horizontal="left"/>
      <protection/>
    </xf>
    <xf numFmtId="0" fontId="2" fillId="0" borderId="25" xfId="69" applyFont="1" applyFill="1" applyBorder="1">
      <alignment/>
      <protection/>
    </xf>
    <xf numFmtId="0" fontId="2" fillId="0" borderId="37" xfId="69" applyFont="1" applyFill="1" applyBorder="1">
      <alignment/>
      <protection/>
    </xf>
    <xf numFmtId="0" fontId="2" fillId="41" borderId="26" xfId="69" applyFont="1" applyFill="1" applyBorder="1" applyAlignment="1">
      <alignment horizontal="center"/>
      <protection/>
    </xf>
    <xf numFmtId="0" fontId="2" fillId="41" borderId="56" xfId="69" applyFont="1" applyFill="1" applyBorder="1">
      <alignment/>
      <protection/>
    </xf>
    <xf numFmtId="0" fontId="2" fillId="41" borderId="57" xfId="69" applyFont="1" applyFill="1" applyBorder="1">
      <alignment/>
      <protection/>
    </xf>
    <xf numFmtId="0" fontId="9" fillId="41" borderId="27" xfId="69" applyFont="1" applyFill="1" applyBorder="1" applyAlignment="1">
      <alignment/>
      <protection/>
    </xf>
    <xf numFmtId="0" fontId="9" fillId="41" borderId="28" xfId="69" applyFont="1" applyFill="1" applyBorder="1" applyAlignment="1">
      <alignment horizontal="right"/>
      <protection/>
    </xf>
    <xf numFmtId="0" fontId="2" fillId="41" borderId="27" xfId="69" applyFont="1" applyFill="1" applyBorder="1" applyAlignment="1">
      <alignment/>
      <protection/>
    </xf>
    <xf numFmtId="0" fontId="9" fillId="41" borderId="40" xfId="69" applyFont="1" applyFill="1" applyBorder="1" applyAlignment="1">
      <alignment/>
      <protection/>
    </xf>
    <xf numFmtId="0" fontId="9" fillId="41" borderId="38" xfId="69" applyFont="1" applyFill="1" applyBorder="1" applyAlignment="1">
      <alignment horizontal="right"/>
      <protection/>
    </xf>
    <xf numFmtId="10" fontId="2" fillId="0" borderId="24" xfId="69" applyNumberFormat="1" applyBorder="1" applyAlignment="1">
      <alignment horizontal="right"/>
      <protection/>
    </xf>
    <xf numFmtId="0" fontId="2" fillId="41" borderId="24" xfId="69" applyFont="1" applyFill="1" applyBorder="1" applyAlignment="1">
      <alignment horizontal="center" wrapText="1"/>
      <protection/>
    </xf>
    <xf numFmtId="10" fontId="2" fillId="0" borderId="31" xfId="69" applyNumberFormat="1" applyFont="1" applyFill="1" applyBorder="1">
      <alignment/>
      <protection/>
    </xf>
    <xf numFmtId="0" fontId="2" fillId="41" borderId="33" xfId="69" applyFont="1" applyFill="1" applyBorder="1" applyAlignment="1">
      <alignment horizontal="right"/>
      <protection/>
    </xf>
    <xf numFmtId="10" fontId="2" fillId="0" borderId="24" xfId="69" applyNumberFormat="1" applyFont="1" applyFill="1" applyBorder="1">
      <alignment/>
      <protection/>
    </xf>
    <xf numFmtId="0" fontId="2" fillId="41" borderId="30" xfId="69" applyFont="1" applyFill="1" applyBorder="1" applyAlignment="1">
      <alignment horizontal="right"/>
      <protection/>
    </xf>
    <xf numFmtId="10" fontId="2" fillId="0" borderId="26" xfId="69" applyNumberFormat="1" applyFont="1" applyFill="1" applyBorder="1">
      <alignment/>
      <protection/>
    </xf>
    <xf numFmtId="10" fontId="2" fillId="0" borderId="39" xfId="69" applyNumberFormat="1" applyFont="1" applyFill="1" applyBorder="1">
      <alignment/>
      <protection/>
    </xf>
    <xf numFmtId="0" fontId="2" fillId="0" borderId="24" xfId="69" applyFont="1" applyBorder="1">
      <alignment/>
      <protection/>
    </xf>
    <xf numFmtId="0" fontId="2" fillId="0" borderId="41" xfId="69" applyFont="1" applyBorder="1">
      <alignment/>
      <protection/>
    </xf>
    <xf numFmtId="10" fontId="2" fillId="0" borderId="41" xfId="69" applyNumberFormat="1" applyFont="1" applyBorder="1" applyAlignment="1">
      <alignment horizontal="center"/>
      <protection/>
    </xf>
    <xf numFmtId="0" fontId="2" fillId="0" borderId="26" xfId="69" applyFont="1" applyBorder="1">
      <alignment/>
      <protection/>
    </xf>
    <xf numFmtId="0" fontId="2" fillId="0" borderId="42" xfId="69" applyFont="1" applyBorder="1">
      <alignment/>
      <protection/>
    </xf>
    <xf numFmtId="10" fontId="2" fillId="0" borderId="42" xfId="69" applyNumberFormat="1" applyFont="1" applyBorder="1" applyAlignment="1">
      <alignment horizontal="center"/>
      <protection/>
    </xf>
    <xf numFmtId="0" fontId="2" fillId="0" borderId="39" xfId="69" applyFont="1" applyBorder="1">
      <alignment/>
      <protection/>
    </xf>
    <xf numFmtId="0" fontId="2" fillId="0" borderId="43" xfId="69" applyFont="1" applyBorder="1">
      <alignment/>
      <protection/>
    </xf>
    <xf numFmtId="10" fontId="2" fillId="0" borderId="43" xfId="69" applyNumberFormat="1" applyFont="1" applyBorder="1" applyAlignment="1">
      <alignment horizontal="center"/>
      <protection/>
    </xf>
    <xf numFmtId="0" fontId="9" fillId="41" borderId="27" xfId="69" applyFont="1" applyFill="1" applyBorder="1" applyAlignment="1">
      <alignment wrapText="1"/>
      <protection/>
    </xf>
    <xf numFmtId="0" fontId="9" fillId="41" borderId="29" xfId="69" applyFont="1" applyFill="1" applyBorder="1" applyAlignment="1">
      <alignment wrapText="1"/>
      <protection/>
    </xf>
    <xf numFmtId="0" fontId="9" fillId="41" borderId="31" xfId="69" applyFont="1" applyFill="1" applyBorder="1" applyAlignment="1">
      <alignment horizontal="center"/>
      <protection/>
    </xf>
    <xf numFmtId="0" fontId="2" fillId="41" borderId="50" xfId="69" applyFont="1" applyFill="1" applyBorder="1" applyAlignment="1">
      <alignment/>
      <protection/>
    </xf>
    <xf numFmtId="0" fontId="2" fillId="41" borderId="44" xfId="69" applyFont="1" applyFill="1" applyBorder="1" applyAlignment="1">
      <alignment/>
      <protection/>
    </xf>
    <xf numFmtId="0" fontId="2" fillId="41" borderId="51" xfId="69" applyFont="1" applyFill="1" applyBorder="1" applyAlignment="1">
      <alignment/>
      <protection/>
    </xf>
    <xf numFmtId="0" fontId="2" fillId="41" borderId="49" xfId="69" applyFont="1" applyFill="1" applyBorder="1" applyAlignment="1">
      <alignment/>
      <protection/>
    </xf>
    <xf numFmtId="10" fontId="9" fillId="0" borderId="31" xfId="69" applyNumberFormat="1" applyFont="1" applyBorder="1" applyAlignment="1">
      <alignment horizontal="center"/>
      <protection/>
    </xf>
    <xf numFmtId="0" fontId="2" fillId="41" borderId="25" xfId="69" applyFont="1" applyFill="1" applyBorder="1" applyAlignment="1">
      <alignment horizontal="left"/>
      <protection/>
    </xf>
    <xf numFmtId="0" fontId="2" fillId="41" borderId="30" xfId="69" applyFont="1" applyFill="1" applyBorder="1" applyAlignment="1">
      <alignment horizontal="center"/>
      <protection/>
    </xf>
    <xf numFmtId="0" fontId="2" fillId="41" borderId="41" xfId="69" applyFont="1" applyFill="1" applyBorder="1" applyAlignment="1">
      <alignment horizontal="left"/>
      <protection/>
    </xf>
    <xf numFmtId="10" fontId="2" fillId="0" borderId="58" xfId="69" applyNumberFormat="1" applyBorder="1" applyAlignment="1">
      <alignment horizontal="center"/>
      <protection/>
    </xf>
    <xf numFmtId="0" fontId="2" fillId="41" borderId="42" xfId="69" applyFont="1" applyFill="1" applyBorder="1" applyAlignment="1">
      <alignment horizontal="left"/>
      <protection/>
    </xf>
    <xf numFmtId="10" fontId="2" fillId="0" borderId="59" xfId="69" applyNumberFormat="1" applyBorder="1" applyAlignment="1">
      <alignment horizontal="center"/>
      <protection/>
    </xf>
    <xf numFmtId="0" fontId="2" fillId="41" borderId="43" xfId="69" applyFont="1" applyFill="1" applyBorder="1" applyAlignment="1">
      <alignment horizontal="left"/>
      <protection/>
    </xf>
    <xf numFmtId="10" fontId="2" fillId="0" borderId="60" xfId="69" applyNumberFormat="1" applyBorder="1" applyAlignment="1">
      <alignment horizontal="center"/>
      <protection/>
    </xf>
    <xf numFmtId="0" fontId="15" fillId="0" borderId="0" xfId="69" applyFont="1" applyAlignment="1">
      <alignment horizontal="center"/>
      <protection/>
    </xf>
    <xf numFmtId="0" fontId="2" fillId="41" borderId="50" xfId="69" applyFont="1" applyFill="1" applyBorder="1" applyAlignment="1">
      <alignment horizontal="left"/>
      <protection/>
    </xf>
    <xf numFmtId="10" fontId="2" fillId="0" borderId="41" xfId="69" applyNumberFormat="1" applyBorder="1" applyAlignment="1">
      <alignment horizontal="center"/>
      <protection/>
    </xf>
    <xf numFmtId="0" fontId="2" fillId="41" borderId="52" xfId="69" applyFont="1" applyFill="1" applyBorder="1" applyAlignment="1">
      <alignment horizontal="left"/>
      <protection/>
    </xf>
    <xf numFmtId="10" fontId="2" fillId="0" borderId="43" xfId="69" applyNumberFormat="1" applyBorder="1" applyAlignment="1">
      <alignment horizontal="center"/>
      <protection/>
    </xf>
    <xf numFmtId="0" fontId="2" fillId="41" borderId="30" xfId="69" applyFont="1" applyFill="1" applyBorder="1" applyAlignment="1">
      <alignment horizontal="left"/>
      <protection/>
    </xf>
    <xf numFmtId="0" fontId="9" fillId="41" borderId="32" xfId="69" applyFont="1" applyFill="1" applyBorder="1" applyAlignment="1">
      <alignment horizontal="right"/>
      <protection/>
    </xf>
    <xf numFmtId="10" fontId="2" fillId="41" borderId="39" xfId="76" applyNumberFormat="1" applyFont="1" applyFill="1" applyBorder="1" applyAlignment="1">
      <alignment horizontal="center"/>
    </xf>
    <xf numFmtId="0" fontId="2" fillId="41" borderId="24" xfId="69" applyFont="1" applyFill="1" applyBorder="1" applyAlignment="1">
      <alignment horizontal="left"/>
      <protection/>
    </xf>
    <xf numFmtId="0" fontId="2" fillId="41" borderId="26" xfId="69" applyFont="1" applyFill="1" applyBorder="1" applyAlignment="1">
      <alignment horizontal="left"/>
      <protection/>
    </xf>
    <xf numFmtId="10" fontId="2" fillId="0" borderId="42" xfId="69" applyNumberFormat="1" applyBorder="1" applyAlignment="1">
      <alignment horizontal="center"/>
      <protection/>
    </xf>
    <xf numFmtId="0" fontId="2" fillId="41" borderId="39" xfId="69" applyFont="1" applyFill="1" applyBorder="1" applyAlignment="1">
      <alignment horizontal="left"/>
      <protection/>
    </xf>
    <xf numFmtId="0" fontId="2" fillId="41" borderId="27" xfId="69" applyFont="1" applyFill="1" applyBorder="1" applyAlignment="1">
      <alignment horizontal="right"/>
      <protection/>
    </xf>
    <xf numFmtId="0" fontId="2" fillId="41" borderId="41" xfId="69" applyFont="1" applyFill="1" applyBorder="1" applyAlignment="1">
      <alignment horizontal="center"/>
      <protection/>
    </xf>
    <xf numFmtId="0" fontId="2" fillId="41" borderId="42" xfId="69" applyFont="1" applyFill="1" applyBorder="1" applyAlignment="1" quotePrefix="1">
      <alignment horizontal="center"/>
      <protection/>
    </xf>
    <xf numFmtId="0" fontId="2" fillId="41" borderId="43" xfId="69" applyFont="1" applyFill="1" applyBorder="1" applyAlignment="1">
      <alignment horizontal="center"/>
      <protection/>
    </xf>
    <xf numFmtId="10" fontId="2" fillId="0" borderId="58" xfId="76" applyNumberFormat="1" applyFont="1" applyBorder="1" applyAlignment="1">
      <alignment horizontal="center"/>
    </xf>
    <xf numFmtId="10" fontId="2" fillId="0" borderId="59" xfId="76" applyNumberFormat="1" applyFont="1" applyBorder="1" applyAlignment="1">
      <alignment horizontal="center"/>
    </xf>
    <xf numFmtId="10" fontId="2" fillId="0" borderId="60" xfId="76" applyNumberFormat="1" applyFont="1" applyBorder="1" applyAlignment="1">
      <alignment horizontal="center"/>
    </xf>
    <xf numFmtId="10" fontId="2" fillId="0" borderId="41" xfId="76" applyNumberFormat="1" applyFont="1" applyBorder="1" applyAlignment="1">
      <alignment horizontal="center"/>
    </xf>
    <xf numFmtId="10" fontId="2" fillId="0" borderId="42" xfId="76" applyNumberFormat="1" applyFont="1" applyBorder="1" applyAlignment="1">
      <alignment horizontal="center"/>
    </xf>
    <xf numFmtId="10" fontId="2" fillId="0" borderId="43" xfId="76" applyNumberFormat="1" applyFont="1" applyBorder="1" applyAlignment="1">
      <alignment horizontal="center"/>
    </xf>
    <xf numFmtId="0" fontId="2" fillId="41" borderId="44" xfId="69" applyFont="1" applyFill="1" applyBorder="1" applyAlignment="1">
      <alignment horizontal="center"/>
      <protection/>
    </xf>
    <xf numFmtId="0" fontId="2" fillId="41" borderId="45" xfId="69" applyFont="1" applyFill="1" applyBorder="1" applyAlignment="1">
      <alignment horizontal="center"/>
      <protection/>
    </xf>
    <xf numFmtId="0" fontId="2" fillId="41" borderId="24" xfId="69" applyFont="1" applyFill="1" applyBorder="1" applyAlignment="1">
      <alignment horizontal="right"/>
      <protection/>
    </xf>
    <xf numFmtId="0" fontId="2" fillId="0" borderId="31" xfId="69" applyFont="1" applyBorder="1">
      <alignment/>
      <protection/>
    </xf>
    <xf numFmtId="0" fontId="2" fillId="41" borderId="24" xfId="69" applyFont="1" applyFill="1" applyBorder="1" applyAlignment="1">
      <alignment horizontal="center" vertical="center"/>
      <protection/>
    </xf>
    <xf numFmtId="0" fontId="2" fillId="41" borderId="24" xfId="69" applyFont="1" applyFill="1" applyBorder="1" applyAlignment="1">
      <alignment horizontal="center" vertical="center" wrapText="1"/>
      <protection/>
    </xf>
    <xf numFmtId="0" fontId="2" fillId="41" borderId="33" xfId="69" applyFont="1" applyFill="1" applyBorder="1" applyAlignment="1">
      <alignment horizontal="center" vertical="center" wrapText="1"/>
      <protection/>
    </xf>
    <xf numFmtId="0" fontId="2" fillId="41" borderId="28" xfId="69" applyFont="1" applyFill="1" applyBorder="1" applyAlignment="1">
      <alignment horizontal="center" vertical="center" wrapText="1"/>
      <protection/>
    </xf>
    <xf numFmtId="0" fontId="2" fillId="41" borderId="29" xfId="69" applyFont="1" applyFill="1" applyBorder="1" applyAlignment="1">
      <alignment horizontal="center" vertical="center" wrapText="1"/>
      <protection/>
    </xf>
    <xf numFmtId="0" fontId="2" fillId="41" borderId="39" xfId="69" applyFont="1" applyFill="1" applyBorder="1" applyAlignment="1">
      <alignment horizontal="center" vertical="center" wrapText="1"/>
      <protection/>
    </xf>
    <xf numFmtId="0" fontId="2" fillId="0" borderId="41" xfId="69" applyFont="1" applyBorder="1" applyAlignment="1">
      <alignment horizontal="center"/>
      <protection/>
    </xf>
    <xf numFmtId="0" fontId="2" fillId="0" borderId="42" xfId="69" applyFont="1" applyBorder="1" applyAlignment="1">
      <alignment horizontal="center"/>
      <protection/>
    </xf>
    <xf numFmtId="0" fontId="15" fillId="0" borderId="43" xfId="69" applyFont="1" applyBorder="1" applyAlignment="1">
      <alignment horizontal="center"/>
      <protection/>
    </xf>
    <xf numFmtId="0" fontId="2" fillId="0" borderId="31" xfId="69" applyFont="1" applyFill="1" applyBorder="1">
      <alignment/>
      <protection/>
    </xf>
    <xf numFmtId="0" fontId="2" fillId="0" borderId="24" xfId="69" applyFont="1" applyFill="1" applyBorder="1">
      <alignment/>
      <protection/>
    </xf>
    <xf numFmtId="0" fontId="2" fillId="0" borderId="0" xfId="69" applyFont="1" applyAlignment="1">
      <alignment horizontal="center" vertical="center"/>
      <protection/>
    </xf>
    <xf numFmtId="0" fontId="2" fillId="41" borderId="31" xfId="69" applyFont="1" applyFill="1" applyBorder="1" applyAlignment="1">
      <alignment horizontal="center" vertical="center" wrapText="1"/>
      <protection/>
    </xf>
    <xf numFmtId="0" fontId="2" fillId="41" borderId="31" xfId="69" applyFill="1" applyBorder="1" applyAlignment="1">
      <alignment horizontal="center" vertical="center" wrapText="1"/>
      <protection/>
    </xf>
    <xf numFmtId="0" fontId="2" fillId="41" borderId="31" xfId="69" applyFont="1" applyFill="1" applyBorder="1" applyAlignment="1">
      <alignment horizontal="center" vertical="center"/>
      <protection/>
    </xf>
    <xf numFmtId="0" fontId="2" fillId="41" borderId="27" xfId="69" applyFont="1" applyFill="1" applyBorder="1" applyAlignment="1">
      <alignment horizontal="center" vertical="center" wrapText="1"/>
      <protection/>
    </xf>
    <xf numFmtId="0" fontId="2" fillId="41" borderId="39" xfId="69" applyFont="1" applyFill="1" applyBorder="1" applyAlignment="1">
      <alignment horizontal="center"/>
      <protection/>
    </xf>
    <xf numFmtId="14" fontId="2" fillId="41" borderId="31" xfId="69" applyNumberFormat="1" applyFont="1" applyFill="1" applyBorder="1" applyAlignment="1">
      <alignment horizontal="center"/>
      <protection/>
    </xf>
    <xf numFmtId="0" fontId="2" fillId="41" borderId="61" xfId="69" applyFont="1" applyFill="1" applyBorder="1">
      <alignment/>
      <protection/>
    </xf>
    <xf numFmtId="3" fontId="3" fillId="0" borderId="41" xfId="69" applyNumberFormat="1" applyFont="1" applyBorder="1">
      <alignment/>
      <protection/>
    </xf>
    <xf numFmtId="0" fontId="2" fillId="41" borderId="62" xfId="69" applyFont="1" applyFill="1" applyBorder="1">
      <alignment/>
      <protection/>
    </xf>
    <xf numFmtId="3" fontId="3" fillId="0" borderId="43" xfId="69" applyNumberFormat="1" applyFont="1" applyBorder="1">
      <alignment/>
      <protection/>
    </xf>
    <xf numFmtId="0" fontId="9" fillId="41" borderId="29" xfId="69" applyFont="1" applyFill="1" applyBorder="1">
      <alignment/>
      <protection/>
    </xf>
    <xf numFmtId="3" fontId="3" fillId="0" borderId="42" xfId="69" applyNumberFormat="1" applyFont="1" applyBorder="1">
      <alignment/>
      <protection/>
    </xf>
    <xf numFmtId="0" fontId="2" fillId="0" borderId="0" xfId="69" applyFont="1" quotePrefix="1">
      <alignment/>
      <protection/>
    </xf>
    <xf numFmtId="0" fontId="26" fillId="0" borderId="0" xfId="69" applyFont="1" applyFill="1" applyBorder="1">
      <alignment/>
      <protection/>
    </xf>
    <xf numFmtId="3" fontId="2" fillId="0" borderId="24" xfId="69" applyNumberFormat="1" applyFont="1" applyFill="1" applyBorder="1" applyAlignment="1">
      <alignment horizontal="right"/>
      <protection/>
    </xf>
    <xf numFmtId="0" fontId="2" fillId="41" borderId="33" xfId="69" applyFont="1" applyFill="1" applyBorder="1" applyAlignment="1">
      <alignment vertical="top"/>
      <protection/>
    </xf>
    <xf numFmtId="3" fontId="2" fillId="41" borderId="25" xfId="69" applyNumberFormat="1" applyFont="1" applyFill="1" applyBorder="1" applyAlignment="1">
      <alignment horizontal="right" indent="1"/>
      <protection/>
    </xf>
    <xf numFmtId="0" fontId="2" fillId="41" borderId="30" xfId="69" applyFont="1" applyFill="1" applyBorder="1" applyAlignment="1">
      <alignment vertical="top"/>
      <protection/>
    </xf>
    <xf numFmtId="0" fontId="2" fillId="41" borderId="0" xfId="69" applyFont="1" applyFill="1" applyBorder="1" applyAlignment="1">
      <alignment vertical="top"/>
      <protection/>
    </xf>
    <xf numFmtId="3" fontId="2" fillId="41" borderId="0" xfId="69" applyNumberFormat="1" applyFont="1" applyFill="1" applyBorder="1" applyAlignment="1">
      <alignment horizontal="right" indent="1"/>
      <protection/>
    </xf>
    <xf numFmtId="0" fontId="2" fillId="41" borderId="0" xfId="69" applyFont="1" applyFill="1" applyBorder="1" applyAlignment="1">
      <alignment horizontal="left"/>
      <protection/>
    </xf>
    <xf numFmtId="0" fontId="2" fillId="41" borderId="30" xfId="69" applyFont="1" applyFill="1" applyBorder="1" applyAlignment="1">
      <alignment vertical="center"/>
      <protection/>
    </xf>
    <xf numFmtId="0" fontId="2" fillId="41" borderId="40" xfId="69" applyFont="1" applyFill="1" applyBorder="1" applyAlignment="1">
      <alignment vertical="center"/>
      <protection/>
    </xf>
    <xf numFmtId="3" fontId="2" fillId="41" borderId="38" xfId="69" applyNumberFormat="1" applyFont="1" applyFill="1" applyBorder="1" applyAlignment="1">
      <alignment horizontal="right" indent="1"/>
      <protection/>
    </xf>
    <xf numFmtId="175" fontId="2" fillId="0" borderId="29" xfId="69" applyNumberFormat="1" applyBorder="1" applyAlignment="1">
      <alignment horizontal="center"/>
      <protection/>
    </xf>
    <xf numFmtId="0" fontId="22" fillId="0" borderId="0" xfId="69" applyFont="1" applyAlignment="1">
      <alignment horizontal="center"/>
      <protection/>
    </xf>
    <xf numFmtId="0" fontId="10" fillId="0" borderId="0" xfId="69" applyFont="1" applyFill="1" applyBorder="1" applyAlignment="1">
      <alignment horizontal="center" vertical="center"/>
      <protection/>
    </xf>
    <xf numFmtId="0" fontId="15" fillId="0" borderId="0" xfId="69" applyFont="1">
      <alignment/>
      <protection/>
    </xf>
    <xf numFmtId="3" fontId="2" fillId="0" borderId="31" xfId="76" applyNumberFormat="1" applyFont="1" applyFill="1" applyBorder="1" applyAlignment="1">
      <alignment horizontal="right" indent="1"/>
    </xf>
    <xf numFmtId="173" fontId="2" fillId="0" borderId="31" xfId="76" applyNumberFormat="1" applyFont="1" applyFill="1" applyBorder="1" applyAlignment="1">
      <alignment horizontal="right" indent="1"/>
    </xf>
    <xf numFmtId="3" fontId="9" fillId="0" borderId="63" xfId="76" applyNumberFormat="1" applyFont="1" applyFill="1" applyBorder="1" applyAlignment="1">
      <alignment horizontal="right" indent="1"/>
    </xf>
    <xf numFmtId="173" fontId="9" fillId="0" borderId="64" xfId="76" applyNumberFormat="1" applyFont="1" applyFill="1" applyBorder="1" applyAlignment="1">
      <alignment horizontal="right" indent="1"/>
    </xf>
    <xf numFmtId="0" fontId="2" fillId="41" borderId="31" xfId="69" applyFont="1" applyFill="1" applyBorder="1" applyAlignment="1">
      <alignment horizontal="right"/>
      <protection/>
    </xf>
    <xf numFmtId="0" fontId="2" fillId="41" borderId="65" xfId="69" applyFont="1" applyFill="1" applyBorder="1" applyAlignment="1">
      <alignment horizontal="right"/>
      <protection/>
    </xf>
    <xf numFmtId="0" fontId="9" fillId="0" borderId="0" xfId="66" applyFont="1" applyAlignment="1">
      <alignment horizontal="center"/>
      <protection/>
    </xf>
    <xf numFmtId="0" fontId="10" fillId="0" borderId="31" xfId="66" applyFont="1" applyFill="1" applyBorder="1" applyAlignment="1">
      <alignment horizontal="center" vertical="center"/>
      <protection/>
    </xf>
    <xf numFmtId="0" fontId="22" fillId="0" borderId="0" xfId="66" applyFont="1" applyAlignment="1">
      <alignment horizontal="center"/>
      <protection/>
    </xf>
    <xf numFmtId="173" fontId="22" fillId="0" borderId="38" xfId="76" applyNumberFormat="1" applyFont="1" applyFill="1" applyBorder="1" applyAlignment="1">
      <alignment horizontal="right" indent="1"/>
    </xf>
    <xf numFmtId="173" fontId="22" fillId="0" borderId="31" xfId="76" applyNumberFormat="1" applyFont="1" applyFill="1" applyBorder="1" applyAlignment="1">
      <alignment horizontal="right" indent="1"/>
    </xf>
    <xf numFmtId="173" fontId="22" fillId="0" borderId="28" xfId="76" applyNumberFormat="1" applyFont="1" applyFill="1" applyBorder="1" applyAlignment="1">
      <alignment horizontal="right" indent="1"/>
    </xf>
    <xf numFmtId="173" fontId="15" fillId="0" borderId="31" xfId="76" applyNumberFormat="1" applyFont="1" applyFill="1" applyBorder="1" applyAlignment="1">
      <alignment horizontal="right" indent="1"/>
    </xf>
    <xf numFmtId="173" fontId="22" fillId="0" borderId="25" xfId="76" applyNumberFormat="1" applyFont="1" applyFill="1" applyBorder="1" applyAlignment="1">
      <alignment horizontal="right" indent="1"/>
    </xf>
    <xf numFmtId="173" fontId="22" fillId="0" borderId="24" xfId="76" applyNumberFormat="1" applyFont="1" applyFill="1" applyBorder="1" applyAlignment="1">
      <alignment horizontal="right" indent="1"/>
    </xf>
    <xf numFmtId="173" fontId="2" fillId="0" borderId="24" xfId="76" applyNumberFormat="1" applyFont="1" applyFill="1" applyBorder="1" applyAlignment="1">
      <alignment horizontal="right" indent="1"/>
    </xf>
    <xf numFmtId="173" fontId="22" fillId="0" borderId="63" xfId="76" applyNumberFormat="1" applyFont="1" applyFill="1" applyBorder="1" applyAlignment="1">
      <alignment horizontal="right" indent="1"/>
    </xf>
    <xf numFmtId="173" fontId="2" fillId="0" borderId="64" xfId="76" applyNumberFormat="1" applyFont="1" applyFill="1" applyBorder="1" applyAlignment="1">
      <alignment horizontal="right" indent="1"/>
    </xf>
    <xf numFmtId="0" fontId="2" fillId="41" borderId="31" xfId="66" applyFont="1" applyFill="1" applyBorder="1" applyAlignment="1">
      <alignment horizontal="center" vertical="center" wrapText="1"/>
      <protection/>
    </xf>
    <xf numFmtId="0" fontId="2" fillId="41" borderId="31" xfId="66" applyFont="1" applyFill="1" applyBorder="1" applyAlignment="1">
      <alignment horizontal="right"/>
      <protection/>
    </xf>
    <xf numFmtId="0" fontId="2" fillId="41" borderId="24" xfId="66" applyFont="1" applyFill="1" applyBorder="1" applyAlignment="1">
      <alignment horizontal="right"/>
      <protection/>
    </xf>
    <xf numFmtId="0" fontId="2" fillId="41" borderId="65" xfId="66" applyFont="1" applyFill="1" applyBorder="1" applyAlignment="1">
      <alignment horizontal="right"/>
      <protection/>
    </xf>
    <xf numFmtId="0" fontId="2" fillId="41" borderId="40" xfId="69" applyFont="1" applyFill="1" applyBorder="1" applyAlignment="1">
      <alignment horizontal="right"/>
      <protection/>
    </xf>
    <xf numFmtId="1" fontId="2" fillId="41" borderId="31" xfId="69" applyNumberFormat="1" applyFont="1" applyFill="1" applyBorder="1" applyAlignment="1">
      <alignment horizontal="center"/>
      <protection/>
    </xf>
    <xf numFmtId="0" fontId="2" fillId="0" borderId="0" xfId="64">
      <alignment/>
      <protection/>
    </xf>
    <xf numFmtId="0" fontId="2" fillId="0" borderId="0" xfId="64" applyFont="1">
      <alignment/>
      <protection/>
    </xf>
    <xf numFmtId="0" fontId="2" fillId="0" borderId="0" xfId="64" applyFill="1">
      <alignment/>
      <protection/>
    </xf>
    <xf numFmtId="0" fontId="2" fillId="0" borderId="66" xfId="64" applyFont="1" applyBorder="1">
      <alignment/>
      <protection/>
    </xf>
    <xf numFmtId="0" fontId="2" fillId="0" borderId="67" xfId="64" applyBorder="1">
      <alignment/>
      <protection/>
    </xf>
    <xf numFmtId="14" fontId="2" fillId="41" borderId="68" xfId="64" applyNumberFormat="1" applyFill="1" applyBorder="1">
      <alignment/>
      <protection/>
    </xf>
    <xf numFmtId="0" fontId="2" fillId="0" borderId="69" xfId="64" applyBorder="1">
      <alignment/>
      <protection/>
    </xf>
    <xf numFmtId="0" fontId="2" fillId="0" borderId="0" xfId="64" applyBorder="1">
      <alignment/>
      <protection/>
    </xf>
    <xf numFmtId="0" fontId="2" fillId="0" borderId="70" xfId="64" applyBorder="1">
      <alignment/>
      <protection/>
    </xf>
    <xf numFmtId="0" fontId="17" fillId="44" borderId="71" xfId="64" applyFont="1" applyFill="1" applyBorder="1" applyAlignment="1">
      <alignment vertical="center"/>
      <protection/>
    </xf>
    <xf numFmtId="181" fontId="2" fillId="41" borderId="68" xfId="64" applyNumberFormat="1" applyFill="1" applyBorder="1">
      <alignment/>
      <protection/>
    </xf>
    <xf numFmtId="182" fontId="2" fillId="41" borderId="68" xfId="64" applyNumberFormat="1" applyFill="1" applyBorder="1">
      <alignment/>
      <protection/>
    </xf>
    <xf numFmtId="0" fontId="17" fillId="44" borderId="66" xfId="64" applyFont="1" applyFill="1" applyBorder="1" applyAlignment="1">
      <alignment vertical="center"/>
      <protection/>
    </xf>
    <xf numFmtId="0" fontId="17" fillId="44" borderId="67" xfId="64" applyFont="1" applyFill="1" applyBorder="1" applyAlignment="1">
      <alignment vertical="center"/>
      <protection/>
    </xf>
    <xf numFmtId="0" fontId="17" fillId="44" borderId="68" xfId="64" applyFont="1" applyFill="1" applyBorder="1" applyAlignment="1">
      <alignment horizontal="center" vertical="center"/>
      <protection/>
    </xf>
    <xf numFmtId="182" fontId="9" fillId="41" borderId="68" xfId="64" applyNumberFormat="1" applyFont="1" applyFill="1" applyBorder="1">
      <alignment/>
      <protection/>
    </xf>
    <xf numFmtId="0" fontId="17" fillId="44" borderId="71" xfId="64" applyFont="1" applyFill="1" applyBorder="1" applyAlignment="1">
      <alignment horizontal="left" vertical="center" indent="1"/>
      <protection/>
    </xf>
    <xf numFmtId="0" fontId="2" fillId="0" borderId="67" xfId="64" applyFont="1" applyBorder="1">
      <alignment/>
      <protection/>
    </xf>
    <xf numFmtId="173" fontId="2" fillId="41" borderId="68" xfId="76" applyNumberFormat="1" applyFont="1" applyFill="1" applyBorder="1" applyAlignment="1">
      <alignment/>
    </xf>
    <xf numFmtId="0" fontId="2" fillId="0" borderId="66" xfId="64" applyBorder="1">
      <alignment/>
      <protection/>
    </xf>
    <xf numFmtId="0" fontId="2" fillId="0" borderId="68" xfId="64" applyBorder="1">
      <alignment/>
      <protection/>
    </xf>
    <xf numFmtId="0" fontId="2" fillId="39" borderId="66" xfId="64" applyFont="1" applyFill="1" applyBorder="1">
      <alignment/>
      <protection/>
    </xf>
    <xf numFmtId="0" fontId="2" fillId="41" borderId="72" xfId="64" applyFont="1" applyFill="1" applyBorder="1" applyAlignment="1">
      <alignment horizontal="center" vertical="center" wrapText="1"/>
      <protection/>
    </xf>
    <xf numFmtId="0" fontId="2" fillId="0" borderId="72" xfId="64" applyBorder="1" applyAlignment="1">
      <alignment horizontal="center"/>
      <protection/>
    </xf>
    <xf numFmtId="182" fontId="2" fillId="0" borderId="72" xfId="64" applyNumberFormat="1" applyBorder="1" applyAlignment="1">
      <alignment horizontal="center"/>
      <protection/>
    </xf>
    <xf numFmtId="14" fontId="2" fillId="0" borderId="72" xfId="64" applyNumberFormat="1" applyBorder="1" applyAlignment="1">
      <alignment horizontal="center"/>
      <protection/>
    </xf>
    <xf numFmtId="2" fontId="2" fillId="0" borderId="72" xfId="64" applyNumberFormat="1" applyBorder="1" applyAlignment="1">
      <alignment horizontal="center"/>
      <protection/>
    </xf>
    <xf numFmtId="182" fontId="2" fillId="0" borderId="0" xfId="64" applyNumberFormat="1">
      <alignment/>
      <protection/>
    </xf>
    <xf numFmtId="0" fontId="2" fillId="0" borderId="0" xfId="64" applyBorder="1" applyAlignment="1">
      <alignment horizontal="center"/>
      <protection/>
    </xf>
    <xf numFmtId="14" fontId="2" fillId="0" borderId="0" xfId="64" applyNumberFormat="1" applyBorder="1" applyAlignment="1">
      <alignment horizontal="center"/>
      <protection/>
    </xf>
    <xf numFmtId="2" fontId="2" fillId="0" borderId="0" xfId="64" applyNumberFormat="1" applyBorder="1" applyAlignment="1">
      <alignment horizontal="center"/>
      <protection/>
    </xf>
    <xf numFmtId="0" fontId="77" fillId="41" borderId="67" xfId="64" applyFont="1" applyFill="1" applyBorder="1" applyAlignment="1">
      <alignment horizontal="center" vertical="center" wrapText="1"/>
      <protection/>
    </xf>
    <xf numFmtId="0" fontId="77" fillId="41" borderId="68" xfId="64" applyFont="1" applyFill="1" applyBorder="1" applyAlignment="1">
      <alignment horizontal="center" vertical="center" wrapText="1"/>
      <protection/>
    </xf>
    <xf numFmtId="0" fontId="9" fillId="41" borderId="66" xfId="64" applyFont="1" applyFill="1" applyBorder="1" applyAlignment="1">
      <alignment horizontal="left" vertical="center"/>
      <protection/>
    </xf>
    <xf numFmtId="0" fontId="9" fillId="41" borderId="67" xfId="64" applyFont="1" applyFill="1" applyBorder="1" applyAlignment="1">
      <alignment horizontal="center" vertical="center" wrapText="1"/>
      <protection/>
    </xf>
    <xf numFmtId="0" fontId="9" fillId="41" borderId="68" xfId="64" applyFont="1" applyFill="1" applyBorder="1" applyAlignment="1">
      <alignment horizontal="center" vertical="center" wrapText="1"/>
      <protection/>
    </xf>
    <xf numFmtId="182" fontId="2" fillId="0" borderId="0" xfId="64" applyNumberFormat="1" applyBorder="1" applyAlignment="1">
      <alignment horizontal="center"/>
      <protection/>
    </xf>
    <xf numFmtId="0" fontId="77" fillId="0" borderId="69" xfId="64" applyFont="1" applyBorder="1">
      <alignment/>
      <protection/>
    </xf>
    <xf numFmtId="0" fontId="77" fillId="0" borderId="0" xfId="64" applyFont="1" applyBorder="1">
      <alignment/>
      <protection/>
    </xf>
    <xf numFmtId="0" fontId="77" fillId="0" borderId="70" xfId="64" applyFont="1" applyBorder="1">
      <alignment/>
      <protection/>
    </xf>
    <xf numFmtId="0" fontId="77" fillId="0" borderId="73" xfId="64" applyFont="1" applyBorder="1">
      <alignment/>
      <protection/>
    </xf>
    <xf numFmtId="0" fontId="77" fillId="0" borderId="74" xfId="64" applyFont="1" applyBorder="1">
      <alignment/>
      <protection/>
    </xf>
    <xf numFmtId="0" fontId="77" fillId="0" borderId="75" xfId="64" applyFont="1" applyBorder="1">
      <alignment/>
      <protection/>
    </xf>
    <xf numFmtId="0" fontId="77" fillId="0" borderId="76" xfId="64" applyFont="1" applyBorder="1">
      <alignment/>
      <protection/>
    </xf>
    <xf numFmtId="0" fontId="9" fillId="0" borderId="0" xfId="64" applyFont="1">
      <alignment/>
      <protection/>
    </xf>
    <xf numFmtId="0" fontId="77" fillId="0" borderId="77" xfId="64" applyFont="1" applyBorder="1">
      <alignment/>
      <protection/>
    </xf>
    <xf numFmtId="0" fontId="77" fillId="0" borderId="78" xfId="64" applyFont="1" applyBorder="1">
      <alignment/>
      <protection/>
    </xf>
    <xf numFmtId="0" fontId="77" fillId="0" borderId="79" xfId="64" applyFont="1" applyBorder="1">
      <alignment/>
      <protection/>
    </xf>
    <xf numFmtId="0" fontId="78" fillId="0" borderId="74" xfId="64" applyFont="1" applyBorder="1">
      <alignment/>
      <protection/>
    </xf>
    <xf numFmtId="0" fontId="78" fillId="0" borderId="75" xfId="64" applyFont="1" applyBorder="1">
      <alignment/>
      <protection/>
    </xf>
    <xf numFmtId="0" fontId="78" fillId="0" borderId="76" xfId="64" applyFont="1" applyBorder="1">
      <alignment/>
      <protection/>
    </xf>
    <xf numFmtId="0" fontId="9" fillId="41" borderId="72" xfId="64" applyFont="1" applyFill="1" applyBorder="1" applyAlignment="1">
      <alignment horizontal="center" vertical="center" wrapText="1"/>
      <protection/>
    </xf>
    <xf numFmtId="182" fontId="9" fillId="0" borderId="72" xfId="64" applyNumberFormat="1" applyFont="1" applyBorder="1" applyAlignment="1" quotePrefix="1">
      <alignment horizontal="center" wrapText="1"/>
      <protection/>
    </xf>
    <xf numFmtId="2" fontId="9" fillId="0" borderId="72" xfId="64" applyNumberFormat="1" applyFont="1" applyBorder="1" applyAlignment="1" quotePrefix="1">
      <alignment horizontal="center" wrapText="1"/>
      <protection/>
    </xf>
    <xf numFmtId="0" fontId="9" fillId="0" borderId="73" xfId="64" applyFont="1" applyBorder="1">
      <alignment/>
      <protection/>
    </xf>
    <xf numFmtId="182" fontId="9" fillId="0" borderId="72" xfId="64" applyNumberFormat="1" applyFont="1" applyBorder="1" applyAlignment="1" quotePrefix="1">
      <alignment horizontal="center"/>
      <protection/>
    </xf>
    <xf numFmtId="2" fontId="2" fillId="41" borderId="68" xfId="64" applyNumberFormat="1" applyFill="1" applyBorder="1">
      <alignment/>
      <protection/>
    </xf>
    <xf numFmtId="182" fontId="2" fillId="0" borderId="72" xfId="64" applyNumberFormat="1" applyBorder="1" applyAlignment="1">
      <alignment/>
      <protection/>
    </xf>
    <xf numFmtId="182" fontId="2" fillId="41" borderId="72" xfId="64" applyNumberFormat="1" applyFont="1" applyFill="1" applyBorder="1" applyAlignment="1">
      <alignment vertical="center" wrapText="1"/>
      <protection/>
    </xf>
    <xf numFmtId="3" fontId="2" fillId="41" borderId="68" xfId="64" applyNumberFormat="1" applyFill="1" applyBorder="1">
      <alignment/>
      <protection/>
    </xf>
    <xf numFmtId="0" fontId="54" fillId="0" borderId="0" xfId="0" applyFont="1" applyFill="1" applyBorder="1" applyAlignment="1" quotePrefix="1">
      <alignment horizontal="left" vertical="center" wrapText="1"/>
    </xf>
    <xf numFmtId="0" fontId="54" fillId="0" borderId="0" xfId="0" applyFont="1" applyFill="1" applyBorder="1" applyAlignment="1">
      <alignment horizontal="left" vertical="center" wrapText="1"/>
    </xf>
    <xf numFmtId="14" fontId="80" fillId="0" borderId="0" xfId="0" applyNumberFormat="1"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0" xfId="0" applyFont="1" applyFill="1" applyBorder="1" applyAlignment="1" quotePrefix="1">
      <alignment horizontal="center" vertical="center" wrapText="1"/>
    </xf>
    <xf numFmtId="0" fontId="53" fillId="39" borderId="0" xfId="0" applyFont="1" applyFill="1" applyBorder="1" applyAlignment="1">
      <alignment horizontal="center" vertical="center" wrapText="1"/>
    </xf>
    <xf numFmtId="9" fontId="53" fillId="0" borderId="0" xfId="77" applyFont="1" applyFill="1" applyBorder="1" applyAlignment="1">
      <alignment horizontal="center" vertical="center" wrapText="1"/>
    </xf>
    <xf numFmtId="9" fontId="53" fillId="0" borderId="0" xfId="77"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73" fontId="53" fillId="0" borderId="0" xfId="77" applyNumberFormat="1" applyFont="1" applyFill="1" applyBorder="1" applyAlignment="1">
      <alignment horizontal="center" vertical="center" wrapText="1"/>
    </xf>
    <xf numFmtId="173" fontId="54" fillId="35" borderId="0" xfId="77" applyNumberFormat="1" applyFont="1" applyFill="1" applyBorder="1" applyAlignment="1">
      <alignment horizontal="center" vertical="center" wrapText="1"/>
    </xf>
    <xf numFmtId="0" fontId="56" fillId="39" borderId="0" xfId="0" applyFont="1" applyFill="1" applyBorder="1" applyAlignment="1">
      <alignment horizontal="left" vertical="center"/>
    </xf>
    <xf numFmtId="0" fontId="55" fillId="34" borderId="80" xfId="0" applyFont="1" applyFill="1" applyBorder="1" applyAlignment="1">
      <alignment horizontal="center" vertical="center" wrapText="1"/>
    </xf>
    <xf numFmtId="0" fontId="103" fillId="0" borderId="80" xfId="48" applyFill="1" applyBorder="1" applyAlignment="1">
      <alignment horizontal="center" vertical="center" wrapText="1"/>
    </xf>
    <xf numFmtId="173" fontId="68" fillId="0" borderId="0" xfId="77" applyNumberFormat="1" applyFont="1" applyFill="1" applyBorder="1" applyAlignment="1">
      <alignment horizontal="center" vertical="center" wrapText="1"/>
    </xf>
    <xf numFmtId="0" fontId="53" fillId="0" borderId="0" xfId="0" applyFont="1" applyFill="1" applyBorder="1" applyAlignment="1" applyProtection="1" quotePrefix="1">
      <alignment horizontal="center" vertical="center" wrapText="1"/>
      <protection/>
    </xf>
    <xf numFmtId="0" fontId="54" fillId="0" borderId="22" xfId="0" applyFont="1" applyFill="1" applyBorder="1" applyAlignment="1">
      <alignment horizontal="center" vertical="center" wrapText="1"/>
    </xf>
    <xf numFmtId="0" fontId="81" fillId="0" borderId="0" xfId="0" applyFont="1" applyFill="1" applyBorder="1" applyAlignment="1">
      <alignment horizontal="center" vertical="center"/>
    </xf>
    <xf numFmtId="0" fontId="47" fillId="36" borderId="0" xfId="0" applyFont="1" applyFill="1" applyBorder="1" applyAlignment="1">
      <alignment horizontal="center"/>
    </xf>
    <xf numFmtId="0" fontId="0" fillId="0" borderId="0" xfId="0" applyFont="1" applyAlignment="1">
      <alignment/>
    </xf>
    <xf numFmtId="0" fontId="47" fillId="34" borderId="0" xfId="48" applyFont="1" applyFill="1" applyBorder="1" applyAlignment="1">
      <alignment horizontal="center"/>
    </xf>
    <xf numFmtId="0" fontId="47" fillId="0" borderId="0" xfId="48" applyFont="1" applyAlignment="1">
      <alignment/>
    </xf>
    <xf numFmtId="2" fontId="3" fillId="0" borderId="40" xfId="69" applyNumberFormat="1" applyFont="1" applyBorder="1" applyAlignment="1">
      <alignment horizontal="left" vertical="top" wrapText="1"/>
      <protection/>
    </xf>
    <xf numFmtId="2" fontId="3" fillId="0" borderId="38" xfId="69" applyNumberFormat="1" applyFont="1" applyBorder="1" applyAlignment="1">
      <alignment horizontal="left" vertical="top" wrapText="1"/>
      <protection/>
    </xf>
    <xf numFmtId="2" fontId="3" fillId="0" borderId="32" xfId="69" applyNumberFormat="1" applyFont="1" applyBorder="1" applyAlignment="1">
      <alignment horizontal="left" vertical="top" wrapText="1"/>
      <protection/>
    </xf>
    <xf numFmtId="0" fontId="3" fillId="0" borderId="40" xfId="69" applyFont="1" applyBorder="1" applyAlignment="1">
      <alignment horizontal="left" vertical="top" wrapText="1"/>
      <protection/>
    </xf>
    <xf numFmtId="0" fontId="3" fillId="0" borderId="38" xfId="69" applyFont="1" applyBorder="1" applyAlignment="1">
      <alignment horizontal="left" vertical="top" wrapText="1"/>
      <protection/>
    </xf>
    <xf numFmtId="0" fontId="3" fillId="0" borderId="32" xfId="69" applyFont="1" applyBorder="1" applyAlignment="1">
      <alignment horizontal="left" vertical="top" wrapText="1"/>
      <protection/>
    </xf>
    <xf numFmtId="0" fontId="16" fillId="0" borderId="0" xfId="69" applyFont="1" applyFill="1" applyBorder="1" applyAlignment="1">
      <alignment horizontal="center"/>
      <protection/>
    </xf>
    <xf numFmtId="0" fontId="2" fillId="41" borderId="31" xfId="69" applyFont="1" applyFill="1" applyBorder="1" applyAlignment="1">
      <alignment horizontal="left"/>
      <protection/>
    </xf>
    <xf numFmtId="49" fontId="2" fillId="41" borderId="52" xfId="69" applyNumberFormat="1" applyFont="1" applyFill="1" applyBorder="1" applyAlignment="1">
      <alignment horizontal="center"/>
      <protection/>
    </xf>
    <xf numFmtId="49" fontId="2" fillId="41" borderId="45" xfId="69" applyNumberFormat="1" applyFont="1" applyFill="1" applyBorder="1" applyAlignment="1">
      <alignment horizontal="center"/>
      <protection/>
    </xf>
    <xf numFmtId="0" fontId="2" fillId="41" borderId="27" xfId="69" applyFont="1" applyFill="1" applyBorder="1" applyAlignment="1">
      <alignment horizontal="center"/>
      <protection/>
    </xf>
    <xf numFmtId="0" fontId="2" fillId="41" borderId="29" xfId="69" applyFont="1" applyFill="1" applyBorder="1" applyAlignment="1">
      <alignment horizontal="center"/>
      <protection/>
    </xf>
    <xf numFmtId="49" fontId="2" fillId="41" borderId="50" xfId="69" applyNumberFormat="1" applyFont="1" applyFill="1" applyBorder="1" applyAlignment="1">
      <alignment horizontal="center"/>
      <protection/>
    </xf>
    <xf numFmtId="49" fontId="2" fillId="41" borderId="44" xfId="69" applyNumberFormat="1" applyFont="1" applyFill="1" applyBorder="1" applyAlignment="1">
      <alignment horizontal="center"/>
      <protection/>
    </xf>
    <xf numFmtId="49" fontId="2" fillId="41" borderId="51" xfId="69" applyNumberFormat="1" applyFont="1" applyFill="1" applyBorder="1" applyAlignment="1">
      <alignment horizontal="center"/>
      <protection/>
    </xf>
    <xf numFmtId="49" fontId="2" fillId="41" borderId="49" xfId="69" applyNumberFormat="1" applyFont="1" applyFill="1" applyBorder="1" applyAlignment="1">
      <alignment horizontal="center"/>
      <protection/>
    </xf>
    <xf numFmtId="0" fontId="82" fillId="0" borderId="0" xfId="0" applyFont="1" applyFill="1" applyBorder="1" applyAlignment="1">
      <alignment horizontal="left" vertical="center" wrapText="1"/>
    </xf>
    <xf numFmtId="0" fontId="32" fillId="40" borderId="33" xfId="69" applyFont="1" applyFill="1" applyBorder="1" applyAlignment="1">
      <alignment horizontal="center" vertical="center" wrapText="1"/>
      <protection/>
    </xf>
    <xf numFmtId="0" fontId="33" fillId="40" borderId="25" xfId="69" applyFont="1" applyFill="1" applyBorder="1" applyAlignment="1">
      <alignment horizontal="center" vertical="center" wrapText="1"/>
      <protection/>
    </xf>
    <xf numFmtId="0" fontId="33" fillId="40" borderId="37" xfId="69" applyFont="1" applyFill="1" applyBorder="1" applyAlignment="1">
      <alignment horizontal="center" vertical="center" wrapText="1"/>
      <protection/>
    </xf>
    <xf numFmtId="0" fontId="33" fillId="40" borderId="30" xfId="69" applyFont="1" applyFill="1" applyBorder="1" applyAlignment="1">
      <alignment horizontal="center" vertical="center" wrapText="1"/>
      <protection/>
    </xf>
    <xf numFmtId="0" fontId="33" fillId="40" borderId="0" xfId="69" applyFont="1" applyFill="1" applyAlignment="1">
      <alignment horizontal="center" vertical="center" wrapText="1"/>
      <protection/>
    </xf>
    <xf numFmtId="0" fontId="33" fillId="40" borderId="36" xfId="69" applyFont="1" applyFill="1" applyBorder="1" applyAlignment="1">
      <alignment horizontal="center" vertical="center" wrapText="1"/>
      <protection/>
    </xf>
    <xf numFmtId="0" fontId="33" fillId="40" borderId="40" xfId="69" applyFont="1" applyFill="1" applyBorder="1" applyAlignment="1">
      <alignment horizontal="center" vertical="center" wrapText="1"/>
      <protection/>
    </xf>
    <xf numFmtId="0" fontId="33" fillId="40" borderId="38" xfId="69" applyFont="1" applyFill="1" applyBorder="1" applyAlignment="1">
      <alignment horizontal="center" vertical="center" wrapText="1"/>
      <protection/>
    </xf>
    <xf numFmtId="0" fontId="33" fillId="40" borderId="32" xfId="69" applyFont="1" applyFill="1" applyBorder="1" applyAlignment="1">
      <alignment horizontal="center" vertical="center" wrapText="1"/>
      <protection/>
    </xf>
    <xf numFmtId="0" fontId="40" fillId="0" borderId="0" xfId="0" applyFont="1" applyAlignment="1">
      <alignment horizontal="left" vertical="top" wrapText="1"/>
    </xf>
    <xf numFmtId="0" fontId="36" fillId="44" borderId="0" xfId="64" applyFont="1" applyFill="1" applyAlignment="1">
      <alignment horizontal="center" vertical="center"/>
      <protection/>
    </xf>
    <xf numFmtId="0" fontId="0" fillId="0" borderId="0" xfId="0" applyAlignment="1">
      <alignment horizontal="center"/>
    </xf>
    <xf numFmtId="0" fontId="2" fillId="0" borderId="66" xfId="64" applyFont="1" applyBorder="1" applyAlignment="1">
      <alignment horizontal="left" wrapText="1"/>
      <protection/>
    </xf>
    <xf numFmtId="0" fontId="2" fillId="0" borderId="67" xfId="64" applyFont="1" applyBorder="1" applyAlignment="1">
      <alignment horizontal="left" wrapText="1"/>
      <protection/>
    </xf>
    <xf numFmtId="0" fontId="38" fillId="0" borderId="0" xfId="0" applyFont="1" applyAlignment="1">
      <alignment horizontal="left" vertical="top" wrapText="1"/>
    </xf>
  </cellXfs>
  <cellStyles count="7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Euro" xfId="45"/>
    <cellStyle name="Hyperlink_Breakdown tables v16" xfId="46"/>
    <cellStyle name="Insatisfaisant" xfId="47"/>
    <cellStyle name="Hyperlink" xfId="48"/>
    <cellStyle name="Lien hypertexte 2" xfId="49"/>
    <cellStyle name="Followed Hyperlink" xfId="50"/>
    <cellStyle name="Migliaia (0)_DATABOOK_Comifin (Finanziamenti)2" xfId="51"/>
    <cellStyle name="Migliaia_BCC FORNACETTE" xfId="52"/>
    <cellStyle name="Comma" xfId="53"/>
    <cellStyle name="Comma [0]" xfId="54"/>
    <cellStyle name="Milliers 13" xfId="55"/>
    <cellStyle name="Milliers 2" xfId="56"/>
    <cellStyle name="Milliers 3" xfId="57"/>
    <cellStyle name="Milliers 4" xfId="58"/>
    <cellStyle name="Currency" xfId="59"/>
    <cellStyle name="Currency [0]" xfId="60"/>
    <cellStyle name="Neutre" xfId="61"/>
    <cellStyle name="Normal 10" xfId="62"/>
    <cellStyle name="Normal 13" xfId="63"/>
    <cellStyle name="Normal 2" xfId="64"/>
    <cellStyle name="Normal 2 2" xfId="65"/>
    <cellStyle name="Normal 3" xfId="66"/>
    <cellStyle name="Normal 4" xfId="67"/>
    <cellStyle name="Normal 5" xfId="68"/>
    <cellStyle name="Normal 6" xfId="69"/>
    <cellStyle name="Normal 7" xfId="70"/>
    <cellStyle name="Normal_Feuil3" xfId="71"/>
    <cellStyle name="Normale_DATABOOK_Comifin (Finanziamenti)2" xfId="72"/>
    <cellStyle name="Percent 00" xfId="73"/>
    <cellStyle name="Percent" xfId="74"/>
    <cellStyle name="Pourcentage 13" xfId="75"/>
    <cellStyle name="Pourcentage 2" xfId="76"/>
    <cellStyle name="Pourcentage 3" xfId="77"/>
    <cellStyle name="Satisfaisant" xfId="78"/>
    <cellStyle name="Sortie" xfId="79"/>
    <cellStyle name="Standard 3" xfId="80"/>
    <cellStyle name="Standard_311299 freie Spitze" xfId="81"/>
    <cellStyle name="Style 1" xfId="82"/>
    <cellStyle name="Texte explicatif" xfId="83"/>
    <cellStyle name="Titre" xfId="84"/>
    <cellStyle name="Titre 1" xfId="85"/>
    <cellStyle name="Titre 2" xfId="86"/>
    <cellStyle name="Titre 3" xfId="87"/>
    <cellStyle name="Titre 4" xfId="88"/>
    <cellStyle name="Total" xfId="89"/>
    <cellStyle name="Vérification" xfId="90"/>
  </cellStyles>
  <dxfs count="6">
    <dxf>
      <font>
        <b/>
        <i val="0"/>
        <color indexed="11"/>
      </font>
    </dxf>
    <dxf>
      <font>
        <b/>
        <i val="0"/>
        <color indexed="10"/>
      </font>
    </dxf>
    <dxf>
      <font>
        <b/>
        <i val="0"/>
        <color indexed="23"/>
      </font>
      <fill>
        <patternFill>
          <bgColor indexed="22"/>
        </patternFill>
      </fill>
    </dxf>
    <dxf>
      <font>
        <b/>
        <i val="0"/>
        <color rgb="FF808080"/>
      </font>
      <fill>
        <patternFill>
          <bgColor rgb="FFC0C0C0"/>
        </patternFill>
      </fill>
      <border/>
    </dxf>
    <dxf>
      <font>
        <b/>
        <i val="0"/>
        <color rgb="FFFF0000"/>
      </font>
      <border/>
    </dxf>
    <dxf>
      <font>
        <b/>
        <i val="0"/>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1" name="Picture 2"/>
        <xdr:cNvPicPr preferRelativeResize="1">
          <a:picLocks noChangeAspect="1"/>
        </xdr:cNvPicPr>
      </xdr:nvPicPr>
      <xdr:blipFill>
        <a:blip r:embed="rId1"/>
        <a:stretch>
          <a:fillRect/>
        </a:stretch>
      </xdr:blipFill>
      <xdr:spPr>
        <a:xfrm>
          <a:off x="2085975" y="3181350"/>
          <a:ext cx="45339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oleObject" Target="../embeddings/oleObject_15_0.bin" /><Relationship Id="rId3"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groupebpce.fr/Investisseur/Dette/BPCE-SFH" TargetMode="External" /><Relationship Id="rId5" Type="http://schemas.openxmlformats.org/officeDocument/2006/relationships/hyperlink" Target="http://www.ecbc.eu/framework/90/Obligations_%C3%A0_l%27Habitat_-_OH" TargetMode="External" /><Relationship Id="rId6" Type="http://schemas.openxmlformats.org/officeDocument/2006/relationships/hyperlink" Target="http://www.ecbc.eu/framework/90/Obligations_&#224;_l%27Habitat_-_OH"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pce.fr/communication-financiere" TargetMode="External" /><Relationship Id="rId2" Type="http://schemas.openxmlformats.org/officeDocument/2006/relationships/hyperlink" Target="http://www.bpce.fr/communication-financiere/dette/bpce-sfh" TargetMode="External" /><Relationship Id="rId3" Type="http://schemas.openxmlformats.org/officeDocument/2006/relationships/hyperlink" Target="http://www.ecbc.eu/framework/90/Obligations_&#224;_l%27Habitat_-_OH" TargetMode="External" /><Relationship Id="rId4" Type="http://schemas.openxmlformats.org/officeDocument/2006/relationships/vmlDrawing" Target="../drawings/vmlDrawing5.v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55" zoomScaleNormal="55" zoomScaleSheetLayoutView="90" zoomScalePageLayoutView="0" workbookViewId="0" topLeftCell="A4">
      <selection activeCell="D11" sqref="D11"/>
    </sheetView>
  </sheetViews>
  <sheetFormatPr defaultColWidth="9.140625" defaultRowHeight="15"/>
  <cols>
    <col min="1" max="1" width="242.00390625" style="16" customWidth="1"/>
    <col min="2" max="16384" width="9.140625" style="16" customWidth="1"/>
  </cols>
  <sheetData>
    <row r="1" ht="31.5">
      <c r="A1" s="22" t="s">
        <v>3006</v>
      </c>
    </row>
    <row r="3" ht="15">
      <c r="A3" s="86"/>
    </row>
    <row r="4" ht="34.5">
      <c r="A4" s="87" t="s">
        <v>3007</v>
      </c>
    </row>
    <row r="5" ht="34.5">
      <c r="A5" s="87" t="s">
        <v>3008</v>
      </c>
    </row>
    <row r="6" ht="34.5">
      <c r="A6" s="87" t="s">
        <v>3009</v>
      </c>
    </row>
    <row r="7" ht="17.25">
      <c r="A7" s="87"/>
    </row>
    <row r="8" ht="18.75">
      <c r="A8" s="88" t="s">
        <v>3010</v>
      </c>
    </row>
    <row r="9" ht="84.75" customHeight="1">
      <c r="A9" s="89" t="s">
        <v>145</v>
      </c>
    </row>
    <row r="10" ht="69">
      <c r="A10" s="90" t="s">
        <v>3011</v>
      </c>
    </row>
    <row r="11" ht="34.5">
      <c r="A11" s="90" t="s">
        <v>3012</v>
      </c>
    </row>
    <row r="12" ht="17.25">
      <c r="A12" s="90" t="s">
        <v>3013</v>
      </c>
    </row>
    <row r="13" ht="17.25">
      <c r="A13" s="90" t="s">
        <v>3014</v>
      </c>
    </row>
    <row r="14" ht="34.5">
      <c r="A14" s="90" t="s">
        <v>3015</v>
      </c>
    </row>
    <row r="15" ht="17.25">
      <c r="A15" s="90"/>
    </row>
    <row r="16" ht="18.75">
      <c r="A16" s="88" t="s">
        <v>3016</v>
      </c>
    </row>
    <row r="17" ht="17.25">
      <c r="A17" s="91" t="s">
        <v>3017</v>
      </c>
    </row>
    <row r="18" ht="34.5">
      <c r="A18" s="92" t="s">
        <v>3018</v>
      </c>
    </row>
    <row r="19" ht="34.5">
      <c r="A19" s="92" t="s">
        <v>3019</v>
      </c>
    </row>
    <row r="20" ht="51.75">
      <c r="A20" s="92" t="s">
        <v>3020</v>
      </c>
    </row>
    <row r="21" ht="86.25">
      <c r="A21" s="92" t="s">
        <v>3021</v>
      </c>
    </row>
    <row r="22" ht="51.75">
      <c r="A22" s="92" t="s">
        <v>3022</v>
      </c>
    </row>
    <row r="23" ht="34.5">
      <c r="A23" s="92" t="s">
        <v>3023</v>
      </c>
    </row>
    <row r="24" ht="17.25">
      <c r="A24" s="92" t="s">
        <v>3024</v>
      </c>
    </row>
    <row r="25" ht="17.25">
      <c r="A25" s="91" t="s">
        <v>3025</v>
      </c>
    </row>
    <row r="26" ht="51.75">
      <c r="A26" s="93" t="s">
        <v>3026</v>
      </c>
    </row>
    <row r="27" ht="17.25">
      <c r="A27" s="93" t="s">
        <v>3027</v>
      </c>
    </row>
    <row r="28" ht="17.25">
      <c r="A28" s="91" t="s">
        <v>3028</v>
      </c>
    </row>
    <row r="29" ht="34.5">
      <c r="A29" s="92" t="s">
        <v>3029</v>
      </c>
    </row>
    <row r="30" ht="34.5">
      <c r="A30" s="92" t="s">
        <v>3030</v>
      </c>
    </row>
    <row r="31" ht="34.5">
      <c r="A31" s="92" t="s">
        <v>3031</v>
      </c>
    </row>
    <row r="32" ht="34.5">
      <c r="A32" s="92" t="s">
        <v>3032</v>
      </c>
    </row>
    <row r="33" ht="17.25">
      <c r="A33" s="92"/>
    </row>
    <row r="34" ht="18.75">
      <c r="A34" s="88" t="s">
        <v>3033</v>
      </c>
    </row>
    <row r="35" ht="17.25">
      <c r="A35" s="91" t="s">
        <v>3034</v>
      </c>
    </row>
    <row r="36" ht="34.5">
      <c r="A36" s="92" t="s">
        <v>3035</v>
      </c>
    </row>
    <row r="37" ht="34.5">
      <c r="A37" s="92" t="s">
        <v>3036</v>
      </c>
    </row>
    <row r="38" ht="34.5">
      <c r="A38" s="92" t="s">
        <v>3037</v>
      </c>
    </row>
    <row r="39" ht="17.25">
      <c r="A39" s="92" t="s">
        <v>3038</v>
      </c>
    </row>
    <row r="40" ht="34.5">
      <c r="A40" s="92" t="s">
        <v>3039</v>
      </c>
    </row>
    <row r="41" ht="17.25">
      <c r="A41" s="91" t="s">
        <v>3040</v>
      </c>
    </row>
    <row r="42" ht="17.25">
      <c r="A42" s="92" t="s">
        <v>3041</v>
      </c>
    </row>
    <row r="43" ht="17.25">
      <c r="A43" s="93" t="s">
        <v>3042</v>
      </c>
    </row>
    <row r="44" ht="17.25">
      <c r="A44" s="91" t="s">
        <v>3043</v>
      </c>
    </row>
    <row r="45" ht="34.5">
      <c r="A45" s="93" t="s">
        <v>3044</v>
      </c>
    </row>
    <row r="46" ht="34.5">
      <c r="A46" s="92" t="s">
        <v>3045</v>
      </c>
    </row>
    <row r="47" ht="34.5">
      <c r="A47" s="92" t="s">
        <v>3046</v>
      </c>
    </row>
    <row r="48" ht="17.25">
      <c r="A48" s="92" t="s">
        <v>3047</v>
      </c>
    </row>
    <row r="49" ht="17.25">
      <c r="A49" s="93" t="s">
        <v>3048</v>
      </c>
    </row>
    <row r="50" ht="17.25">
      <c r="A50" s="91" t="s">
        <v>3049</v>
      </c>
    </row>
    <row r="51" ht="34.5">
      <c r="A51" s="93" t="s">
        <v>3050</v>
      </c>
    </row>
    <row r="52" ht="17.25">
      <c r="A52" s="92" t="s">
        <v>3051</v>
      </c>
    </row>
    <row r="53" ht="34.5">
      <c r="A53" s="93" t="s">
        <v>3052</v>
      </c>
    </row>
    <row r="54" ht="17.25">
      <c r="A54" s="91" t="s">
        <v>3053</v>
      </c>
    </row>
    <row r="55" ht="17.25">
      <c r="A55" s="93" t="s">
        <v>3054</v>
      </c>
    </row>
    <row r="56" ht="34.5">
      <c r="A56" s="92" t="s">
        <v>3055</v>
      </c>
    </row>
    <row r="57" ht="17.25">
      <c r="A57" s="92" t="s">
        <v>3056</v>
      </c>
    </row>
    <row r="58" ht="17.25">
      <c r="A58" s="92" t="s">
        <v>3057</v>
      </c>
    </row>
    <row r="59" ht="17.25">
      <c r="A59" s="91" t="s">
        <v>3058</v>
      </c>
    </row>
    <row r="60" ht="17.25">
      <c r="A60" s="92" t="s">
        <v>3059</v>
      </c>
    </row>
    <row r="61" ht="17.25">
      <c r="A61" s="94"/>
    </row>
    <row r="62" ht="18.75">
      <c r="A62" s="88" t="s">
        <v>3060</v>
      </c>
    </row>
    <row r="63" ht="17.25">
      <c r="A63" s="91" t="s">
        <v>3061</v>
      </c>
    </row>
    <row r="64" ht="34.5">
      <c r="A64" s="92" t="s">
        <v>3062</v>
      </c>
    </row>
    <row r="65" ht="17.25">
      <c r="A65" s="92" t="s">
        <v>3063</v>
      </c>
    </row>
    <row r="66" ht="34.5">
      <c r="A66" s="90" t="s">
        <v>3064</v>
      </c>
    </row>
    <row r="67" ht="34.5">
      <c r="A67" s="90" t="s">
        <v>3065</v>
      </c>
    </row>
    <row r="68" ht="34.5">
      <c r="A68" s="90" t="s">
        <v>3066</v>
      </c>
    </row>
    <row r="69" ht="17.25">
      <c r="A69" s="95" t="s">
        <v>3067</v>
      </c>
    </row>
    <row r="70" ht="51.75">
      <c r="A70" s="90" t="s">
        <v>3068</v>
      </c>
    </row>
    <row r="71" ht="17.25">
      <c r="A71" s="90" t="s">
        <v>3069</v>
      </c>
    </row>
    <row r="72" ht="17.25">
      <c r="A72" s="95" t="s">
        <v>3070</v>
      </c>
    </row>
    <row r="73" ht="17.25">
      <c r="A73" s="90" t="s">
        <v>3071</v>
      </c>
    </row>
    <row r="74" ht="17.25">
      <c r="A74" s="95" t="s">
        <v>3072</v>
      </c>
    </row>
    <row r="75" ht="34.5">
      <c r="A75" s="90" t="s">
        <v>3073</v>
      </c>
    </row>
    <row r="76" ht="17.25">
      <c r="A76" s="90" t="s">
        <v>3074</v>
      </c>
    </row>
    <row r="77" ht="51.75">
      <c r="A77" s="90" t="s">
        <v>3075</v>
      </c>
    </row>
    <row r="78" ht="17.25">
      <c r="A78" s="95" t="s">
        <v>3076</v>
      </c>
    </row>
    <row r="79" ht="17.25">
      <c r="A79" s="89" t="s">
        <v>3077</v>
      </c>
    </row>
    <row r="80" ht="17.25">
      <c r="A80" s="95" t="s">
        <v>3078</v>
      </c>
    </row>
    <row r="81" ht="34.5">
      <c r="A81" s="90" t="s">
        <v>3079</v>
      </c>
    </row>
    <row r="82" ht="34.5">
      <c r="A82" s="90" t="s">
        <v>3080</v>
      </c>
    </row>
    <row r="83" ht="34.5">
      <c r="A83" s="90" t="s">
        <v>3081</v>
      </c>
    </row>
    <row r="84" ht="34.5">
      <c r="A84" s="90" t="s">
        <v>3082</v>
      </c>
    </row>
    <row r="85" ht="34.5">
      <c r="A85" s="90" t="s">
        <v>3083</v>
      </c>
    </row>
    <row r="86" ht="17.25">
      <c r="A86" s="95" t="s">
        <v>3084</v>
      </c>
    </row>
    <row r="87" ht="17.25">
      <c r="A87" s="90" t="s">
        <v>3085</v>
      </c>
    </row>
    <row r="88" ht="34.5">
      <c r="A88" s="90" t="s">
        <v>3086</v>
      </c>
    </row>
    <row r="89" ht="17.25">
      <c r="A89" s="95" t="s">
        <v>3087</v>
      </c>
    </row>
    <row r="90" ht="34.5">
      <c r="A90" s="90" t="s">
        <v>3088</v>
      </c>
    </row>
    <row r="91" ht="17.25">
      <c r="A91" s="95" t="s">
        <v>3089</v>
      </c>
    </row>
    <row r="92" ht="17.25">
      <c r="A92" s="89" t="s">
        <v>3090</v>
      </c>
    </row>
    <row r="93" ht="17.25">
      <c r="A93" s="90" t="s">
        <v>3091</v>
      </c>
    </row>
    <row r="94" ht="17.25">
      <c r="A94" s="90"/>
    </row>
    <row r="95" ht="18.75">
      <c r="A95" s="88" t="s">
        <v>3092</v>
      </c>
    </row>
    <row r="96" ht="34.5">
      <c r="A96" s="89" t="s">
        <v>3093</v>
      </c>
    </row>
    <row r="97" ht="17.25">
      <c r="A97" s="89" t="s">
        <v>3094</v>
      </c>
    </row>
    <row r="98" ht="17.25">
      <c r="A98" s="95" t="s">
        <v>3095</v>
      </c>
    </row>
    <row r="99" ht="17.25">
      <c r="A99" s="87" t="s">
        <v>3096</v>
      </c>
    </row>
    <row r="100" ht="17.25">
      <c r="A100" s="90" t="s">
        <v>3097</v>
      </c>
    </row>
    <row r="101" ht="17.25">
      <c r="A101" s="90" t="s">
        <v>3098</v>
      </c>
    </row>
    <row r="102" ht="17.25">
      <c r="A102" s="90" t="s">
        <v>1903</v>
      </c>
    </row>
    <row r="103" ht="17.25">
      <c r="A103" s="90" t="s">
        <v>1904</v>
      </c>
    </row>
    <row r="104" ht="34.5">
      <c r="A104" s="90" t="s">
        <v>1905</v>
      </c>
    </row>
    <row r="105" ht="17.25">
      <c r="A105" s="87" t="s">
        <v>1906</v>
      </c>
    </row>
    <row r="106" ht="17.25">
      <c r="A106" s="90" t="s">
        <v>1907</v>
      </c>
    </row>
    <row r="107" ht="17.25">
      <c r="A107" s="90" t="s">
        <v>1908</v>
      </c>
    </row>
    <row r="108" ht="17.25">
      <c r="A108" s="90" t="s">
        <v>1909</v>
      </c>
    </row>
    <row r="109" ht="17.25">
      <c r="A109" s="90" t="s">
        <v>1910</v>
      </c>
    </row>
    <row r="110" ht="17.25">
      <c r="A110" s="90" t="s">
        <v>1911</v>
      </c>
    </row>
    <row r="111" ht="17.25">
      <c r="A111" s="90" t="s">
        <v>1912</v>
      </c>
    </row>
    <row r="112" ht="17.25">
      <c r="A112" s="95" t="s">
        <v>1913</v>
      </c>
    </row>
    <row r="113" ht="17.25">
      <c r="A113" s="90" t="s">
        <v>1914</v>
      </c>
    </row>
    <row r="114" ht="17.25">
      <c r="A114" s="87" t="s">
        <v>1915</v>
      </c>
    </row>
    <row r="115" ht="17.25">
      <c r="A115" s="90" t="s">
        <v>1916</v>
      </c>
    </row>
    <row r="116" ht="17.25">
      <c r="A116" s="90" t="s">
        <v>1917</v>
      </c>
    </row>
    <row r="117" ht="17.25">
      <c r="A117" s="87" t="s">
        <v>1918</v>
      </c>
    </row>
    <row r="118" ht="17.25">
      <c r="A118" s="90" t="s">
        <v>1919</v>
      </c>
    </row>
    <row r="119" ht="17.25">
      <c r="A119" s="90" t="s">
        <v>1920</v>
      </c>
    </row>
    <row r="120" ht="17.25">
      <c r="A120" s="90" t="s">
        <v>1921</v>
      </c>
    </row>
    <row r="121" ht="17.25">
      <c r="A121" s="95" t="s">
        <v>1922</v>
      </c>
    </row>
    <row r="122" ht="17.25">
      <c r="A122" s="87" t="s">
        <v>1923</v>
      </c>
    </row>
    <row r="123" ht="17.25">
      <c r="A123" s="87" t="s">
        <v>1924</v>
      </c>
    </row>
    <row r="124" ht="17.25">
      <c r="A124" s="90" t="s">
        <v>1925</v>
      </c>
    </row>
    <row r="125" ht="17.25">
      <c r="A125" s="90" t="s">
        <v>1926</v>
      </c>
    </row>
    <row r="126" ht="17.25">
      <c r="A126" s="90" t="s">
        <v>1927</v>
      </c>
    </row>
    <row r="127" ht="17.25">
      <c r="A127" s="90" t="s">
        <v>1928</v>
      </c>
    </row>
    <row r="128" ht="17.25">
      <c r="A128" s="90" t="s">
        <v>1929</v>
      </c>
    </row>
    <row r="129" ht="17.25">
      <c r="A129" s="95" t="s">
        <v>1930</v>
      </c>
    </row>
    <row r="130" ht="34.5">
      <c r="A130" s="90" t="s">
        <v>1931</v>
      </c>
    </row>
    <row r="131" ht="69">
      <c r="A131" s="90" t="s">
        <v>1932</v>
      </c>
    </row>
    <row r="132" ht="34.5">
      <c r="A132" s="90" t="s">
        <v>1933</v>
      </c>
    </row>
    <row r="133" ht="17.25">
      <c r="A133" s="95" t="s">
        <v>1934</v>
      </c>
    </row>
    <row r="134" ht="34.5">
      <c r="A134" s="87" t="s">
        <v>1935</v>
      </c>
    </row>
    <row r="135" ht="17.25">
      <c r="A135" s="87"/>
    </row>
    <row r="136" ht="18.75">
      <c r="A136" s="88" t="s">
        <v>1936</v>
      </c>
    </row>
    <row r="137" ht="17.25">
      <c r="A137" s="90" t="s">
        <v>1937</v>
      </c>
    </row>
    <row r="138" ht="34.5">
      <c r="A138" s="92" t="s">
        <v>1938</v>
      </c>
    </row>
    <row r="139" ht="34.5">
      <c r="A139" s="92" t="s">
        <v>1939</v>
      </c>
    </row>
    <row r="140" ht="17.25">
      <c r="A140" s="91" t="s">
        <v>1940</v>
      </c>
    </row>
    <row r="141" ht="17.25">
      <c r="A141" s="96" t="s">
        <v>1941</v>
      </c>
    </row>
    <row r="142" ht="34.5">
      <c r="A142" s="93" t="s">
        <v>1942</v>
      </c>
    </row>
    <row r="143" ht="17.25">
      <c r="A143" s="92" t="s">
        <v>1943</v>
      </c>
    </row>
    <row r="144" ht="17.25">
      <c r="A144" s="92" t="s">
        <v>1944</v>
      </c>
    </row>
    <row r="145" ht="17.25">
      <c r="A145" s="96" t="s">
        <v>1945</v>
      </c>
    </row>
    <row r="146" ht="17.25">
      <c r="A146" s="91" t="s">
        <v>1946</v>
      </c>
    </row>
    <row r="147" ht="17.25">
      <c r="A147" s="96" t="s">
        <v>1947</v>
      </c>
    </row>
    <row r="148" ht="17.25">
      <c r="A148" s="92" t="s">
        <v>1948</v>
      </c>
    </row>
    <row r="149" ht="17.25">
      <c r="A149" s="92" t="s">
        <v>1949</v>
      </c>
    </row>
    <row r="150" ht="17.25">
      <c r="A150" s="92" t="s">
        <v>1950</v>
      </c>
    </row>
    <row r="151" ht="34.5">
      <c r="A151" s="96" t="s">
        <v>1951</v>
      </c>
    </row>
    <row r="152" ht="17.25">
      <c r="A152" s="91" t="s">
        <v>1952</v>
      </c>
    </row>
    <row r="153" ht="17.25">
      <c r="A153" s="92" t="s">
        <v>1953</v>
      </c>
    </row>
    <row r="154" ht="17.25">
      <c r="A154" s="92" t="s">
        <v>1954</v>
      </c>
    </row>
    <row r="155" ht="17.25">
      <c r="A155" s="92" t="s">
        <v>1955</v>
      </c>
    </row>
    <row r="156" ht="17.25">
      <c r="A156" s="92" t="s">
        <v>1956</v>
      </c>
    </row>
    <row r="157" ht="34.5">
      <c r="A157" s="92" t="s">
        <v>1957</v>
      </c>
    </row>
    <row r="158" ht="34.5">
      <c r="A158" s="92" t="s">
        <v>1958</v>
      </c>
    </row>
    <row r="159" ht="17.25">
      <c r="A159" s="91" t="s">
        <v>1959</v>
      </c>
    </row>
    <row r="160" ht="34.5">
      <c r="A160" s="92" t="s">
        <v>1960</v>
      </c>
    </row>
    <row r="161" ht="34.5">
      <c r="A161" s="92" t="s">
        <v>1961</v>
      </c>
    </row>
    <row r="162" ht="17.25">
      <c r="A162" s="92" t="s">
        <v>1962</v>
      </c>
    </row>
    <row r="163" ht="17.25">
      <c r="A163" s="91" t="s">
        <v>1963</v>
      </c>
    </row>
    <row r="164" ht="34.5">
      <c r="A164" s="93" t="s">
        <v>566</v>
      </c>
    </row>
    <row r="165" ht="34.5">
      <c r="A165" s="92" t="s">
        <v>1964</v>
      </c>
    </row>
    <row r="166" ht="17.25">
      <c r="A166" s="91" t="s">
        <v>1965</v>
      </c>
    </row>
    <row r="167" ht="17.25">
      <c r="A167" s="92" t="s">
        <v>1966</v>
      </c>
    </row>
    <row r="168" ht="17.25">
      <c r="A168" s="91" t="s">
        <v>1967</v>
      </c>
    </row>
    <row r="169" ht="17.25">
      <c r="A169" s="93" t="s">
        <v>1968</v>
      </c>
    </row>
    <row r="170" ht="17.25">
      <c r="A170" s="93"/>
    </row>
    <row r="171" ht="17.25">
      <c r="A171" s="93"/>
    </row>
    <row r="172" ht="17.25">
      <c r="A172" s="93"/>
    </row>
    <row r="173" ht="17.25">
      <c r="A173" s="93"/>
    </row>
    <row r="174" ht="17.25">
      <c r="A174" s="9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sheetPr>
    <tabColor theme="3"/>
  </sheetPr>
  <dimension ref="A1:O152"/>
  <sheetViews>
    <sheetView zoomScalePageLayoutView="0" workbookViewId="0" topLeftCell="A1">
      <selection activeCell="K29" sqref="K29"/>
    </sheetView>
  </sheetViews>
  <sheetFormatPr defaultColWidth="11.421875" defaultRowHeight="15"/>
  <cols>
    <col min="1" max="1" width="5.8515625" style="134" customWidth="1"/>
    <col min="2" max="2" width="17.00390625" style="134" customWidth="1"/>
    <col min="3" max="3" width="19.421875" style="134" customWidth="1"/>
    <col min="4" max="4" width="12.7109375" style="134" customWidth="1"/>
    <col min="5" max="5" width="12.421875" style="134" customWidth="1"/>
    <col min="6" max="6" width="12.28125" style="134" customWidth="1"/>
    <col min="7" max="8" width="10.8515625" style="134" customWidth="1"/>
    <col min="9" max="9" width="12.57421875" style="134" customWidth="1"/>
    <col min="10" max="10" width="11.28125" style="134" customWidth="1"/>
    <col min="11" max="12" width="12.421875" style="134" customWidth="1"/>
    <col min="13" max="13" width="14.00390625" style="134" customWidth="1"/>
    <col min="14" max="16384" width="11.421875" style="134" customWidth="1"/>
  </cols>
  <sheetData>
    <row r="1" spans="1:13" s="224" customFormat="1" ht="20.25" customHeight="1">
      <c r="A1" s="298"/>
      <c r="B1" s="299" t="s">
        <v>1041</v>
      </c>
      <c r="C1" s="300"/>
      <c r="D1" s="300"/>
      <c r="E1" s="300"/>
      <c r="F1" s="300"/>
      <c r="G1" s="300"/>
      <c r="H1" s="300"/>
      <c r="I1" s="300"/>
      <c r="J1" s="300"/>
      <c r="K1" s="300"/>
      <c r="L1" s="300"/>
      <c r="M1" s="300"/>
    </row>
    <row r="2" ht="12.75">
      <c r="A2" s="135"/>
    </row>
    <row r="3" spans="1:5" ht="12.75">
      <c r="A3" s="135"/>
      <c r="B3" s="136" t="s">
        <v>1225</v>
      </c>
      <c r="C3" s="301" t="s">
        <v>2686</v>
      </c>
      <c r="D3" s="143"/>
      <c r="E3" s="225"/>
    </row>
    <row r="4" spans="1:3" ht="12.75">
      <c r="A4" s="135"/>
      <c r="B4" s="136" t="s">
        <v>1224</v>
      </c>
      <c r="C4" s="302" t="str">
        <f>'D1.Overview'!C4</f>
        <v>31/12/2017</v>
      </c>
    </row>
    <row r="5" ht="12.75">
      <c r="A5" s="135"/>
    </row>
    <row r="6" spans="1:13" s="224" customFormat="1" ht="20.25" customHeight="1">
      <c r="A6" s="298">
        <v>5</v>
      </c>
      <c r="B6" s="299" t="s">
        <v>1223</v>
      </c>
      <c r="C6" s="300"/>
      <c r="D6" s="300"/>
      <c r="E6" s="300"/>
      <c r="F6" s="300"/>
      <c r="G6" s="300"/>
      <c r="H6" s="300"/>
      <c r="I6" s="300"/>
      <c r="J6" s="300"/>
      <c r="K6" s="300"/>
      <c r="L6" s="300"/>
      <c r="M6" s="300"/>
    </row>
    <row r="7" ht="12.75">
      <c r="A7" s="166"/>
    </row>
    <row r="8" ht="12.75">
      <c r="A8" s="166"/>
    </row>
    <row r="9" spans="1:3" s="166" customFormat="1" ht="12.75">
      <c r="A9" s="177" t="s">
        <v>1222</v>
      </c>
      <c r="B9" s="154" t="s">
        <v>1221</v>
      </c>
      <c r="C9" s="167"/>
    </row>
    <row r="10" spans="1:3" s="166" customFormat="1" ht="12.75">
      <c r="A10" s="177"/>
      <c r="B10" s="167"/>
      <c r="C10" s="167"/>
    </row>
    <row r="11" spans="1:3" s="166" customFormat="1" ht="30" customHeight="1">
      <c r="A11" s="177"/>
      <c r="C11" s="381" t="s">
        <v>1220</v>
      </c>
    </row>
    <row r="12" spans="1:3" s="166" customFormat="1" ht="12.75">
      <c r="A12" s="177"/>
      <c r="B12" s="303" t="s">
        <v>1147</v>
      </c>
      <c r="C12" s="448"/>
    </row>
    <row r="13" spans="1:3" s="166" customFormat="1" ht="12.75">
      <c r="A13" s="177"/>
      <c r="B13" s="303" t="s">
        <v>1146</v>
      </c>
      <c r="C13" s="448"/>
    </row>
    <row r="14" spans="1:3" s="166" customFormat="1" ht="12.75">
      <c r="A14" s="177"/>
      <c r="B14" s="383" t="s">
        <v>1145</v>
      </c>
      <c r="C14" s="449"/>
    </row>
    <row r="15" spans="1:3" s="166" customFormat="1" ht="12.75">
      <c r="A15" s="177"/>
      <c r="B15" s="385" t="s">
        <v>1144</v>
      </c>
      <c r="C15" s="288"/>
    </row>
    <row r="16" spans="1:3" s="166" customFormat="1" ht="12.75">
      <c r="A16" s="177"/>
      <c r="B16" s="385" t="s">
        <v>1143</v>
      </c>
      <c r="C16" s="288"/>
    </row>
    <row r="17" spans="1:3" s="166" customFormat="1" ht="12.75">
      <c r="A17" s="177"/>
      <c r="B17" s="385" t="s">
        <v>1142</v>
      </c>
      <c r="C17" s="288"/>
    </row>
    <row r="18" spans="1:3" s="166" customFormat="1" ht="12.75">
      <c r="A18" s="177"/>
      <c r="B18" s="501" t="s">
        <v>1219</v>
      </c>
      <c r="C18" s="387"/>
    </row>
    <row r="19" spans="1:3" s="166" customFormat="1" ht="12.75">
      <c r="A19" s="177"/>
      <c r="B19" s="425" t="s">
        <v>1218</v>
      </c>
      <c r="C19" s="382"/>
    </row>
    <row r="20" spans="1:3" s="170" customFormat="1" ht="12.75">
      <c r="A20" s="327"/>
      <c r="B20" s="167"/>
      <c r="C20" s="167"/>
    </row>
    <row r="21" spans="1:3" s="170" customFormat="1" ht="12.75">
      <c r="A21" s="327"/>
      <c r="B21" s="167"/>
      <c r="C21" s="167"/>
    </row>
    <row r="22" spans="1:3" s="166" customFormat="1" ht="12.75">
      <c r="A22" s="177"/>
      <c r="B22" s="167"/>
      <c r="C22" s="167"/>
    </row>
    <row r="23" spans="1:13" s="166" customFormat="1" ht="12.75">
      <c r="A23" s="177" t="s">
        <v>1217</v>
      </c>
      <c r="B23" s="151" t="s">
        <v>1216</v>
      </c>
      <c r="D23" s="170"/>
      <c r="E23" s="170"/>
      <c r="F23" s="170"/>
      <c r="G23" s="170"/>
      <c r="H23" s="170"/>
      <c r="I23" s="170"/>
      <c r="J23" s="170"/>
      <c r="K23" s="170"/>
      <c r="L23" s="170"/>
      <c r="M23" s="170"/>
    </row>
    <row r="24" s="166" customFormat="1" ht="12.75">
      <c r="A24" s="177"/>
    </row>
    <row r="25" spans="1:15" s="181" customFormat="1" ht="63.75">
      <c r="A25" s="450"/>
      <c r="B25" s="180"/>
      <c r="C25" s="180"/>
      <c r="D25" s="451" t="s">
        <v>1215</v>
      </c>
      <c r="E25" s="451" t="s">
        <v>1214</v>
      </c>
      <c r="F25" s="451" t="s">
        <v>1213</v>
      </c>
      <c r="G25" s="451" t="s">
        <v>1212</v>
      </c>
      <c r="H25" s="451" t="s">
        <v>1211</v>
      </c>
      <c r="I25" s="451" t="s">
        <v>1210</v>
      </c>
      <c r="J25" s="451" t="s">
        <v>1209</v>
      </c>
      <c r="K25" s="451" t="s">
        <v>1208</v>
      </c>
      <c r="L25" s="452" t="s">
        <v>1207</v>
      </c>
      <c r="M25" s="452" t="s">
        <v>1206</v>
      </c>
      <c r="N25" s="451" t="s">
        <v>2736</v>
      </c>
      <c r="O25" s="451" t="s">
        <v>1077</v>
      </c>
    </row>
    <row r="26" spans="1:15" s="166" customFormat="1" ht="12.75">
      <c r="A26" s="177"/>
      <c r="B26" s="333" t="s">
        <v>1197</v>
      </c>
      <c r="C26" s="334" t="s">
        <v>2735</v>
      </c>
      <c r="D26" s="261"/>
      <c r="E26" s="261"/>
      <c r="F26" s="261"/>
      <c r="G26" s="261"/>
      <c r="H26" s="261"/>
      <c r="I26" s="261"/>
      <c r="J26" s="261"/>
      <c r="K26" s="261"/>
      <c r="L26" s="261"/>
      <c r="M26" s="261"/>
      <c r="N26" s="261"/>
      <c r="O26" s="261"/>
    </row>
    <row r="27" spans="1:15" s="166" customFormat="1" ht="12.75">
      <c r="A27" s="177"/>
      <c r="B27" s="336"/>
      <c r="C27" s="345" t="s">
        <v>1205</v>
      </c>
      <c r="D27" s="262"/>
      <c r="E27" s="262"/>
      <c r="F27" s="262"/>
      <c r="G27" s="262"/>
      <c r="H27" s="262"/>
      <c r="I27" s="262"/>
      <c r="J27" s="262"/>
      <c r="K27" s="262"/>
      <c r="L27" s="262"/>
      <c r="M27" s="262"/>
      <c r="N27" s="262"/>
      <c r="O27" s="262"/>
    </row>
    <row r="28" spans="1:15" s="166" customFormat="1" ht="12.75">
      <c r="A28" s="177"/>
      <c r="B28" s="339"/>
      <c r="C28" s="346" t="s">
        <v>1193</v>
      </c>
      <c r="D28" s="263"/>
      <c r="E28" s="263"/>
      <c r="F28" s="263"/>
      <c r="G28" s="263"/>
      <c r="H28" s="263"/>
      <c r="I28" s="263"/>
      <c r="J28" s="263"/>
      <c r="K28" s="263"/>
      <c r="L28" s="263"/>
      <c r="M28" s="263"/>
      <c r="N28" s="263"/>
      <c r="O28" s="263"/>
    </row>
    <row r="29" spans="1:15" s="166" customFormat="1" ht="12.75">
      <c r="A29" s="177"/>
      <c r="B29" s="336" t="s">
        <v>1195</v>
      </c>
      <c r="C29" s="334" t="s">
        <v>1204</v>
      </c>
      <c r="D29" s="261"/>
      <c r="E29" s="261"/>
      <c r="F29" s="261"/>
      <c r="G29" s="261"/>
      <c r="H29" s="261"/>
      <c r="I29" s="261"/>
      <c r="J29" s="261"/>
      <c r="K29" s="261"/>
      <c r="L29" s="261"/>
      <c r="M29" s="261"/>
      <c r="N29" s="261"/>
      <c r="O29" s="261"/>
    </row>
    <row r="30" spans="1:15" s="166" customFormat="1" ht="12.75">
      <c r="A30" s="177"/>
      <c r="B30" s="336"/>
      <c r="C30" s="345"/>
      <c r="D30" s="262"/>
      <c r="E30" s="262"/>
      <c r="F30" s="262"/>
      <c r="G30" s="262"/>
      <c r="H30" s="262"/>
      <c r="I30" s="262"/>
      <c r="J30" s="262"/>
      <c r="K30" s="262"/>
      <c r="L30" s="262"/>
      <c r="M30" s="262"/>
      <c r="N30" s="262"/>
      <c r="O30" s="262"/>
    </row>
    <row r="31" spans="1:15" s="166" customFormat="1" ht="12.75">
      <c r="A31" s="177"/>
      <c r="B31" s="336" t="s">
        <v>1203</v>
      </c>
      <c r="C31" s="346" t="s">
        <v>1193</v>
      </c>
      <c r="D31" s="263"/>
      <c r="E31" s="263"/>
      <c r="F31" s="263"/>
      <c r="G31" s="263"/>
      <c r="H31" s="263"/>
      <c r="I31" s="263"/>
      <c r="J31" s="263"/>
      <c r="K31" s="263"/>
      <c r="L31" s="263"/>
      <c r="M31" s="263"/>
      <c r="N31" s="263"/>
      <c r="O31" s="263"/>
    </row>
    <row r="32" spans="1:15" s="166" customFormat="1" ht="12.75">
      <c r="A32" s="177"/>
      <c r="B32" s="347" t="s">
        <v>2736</v>
      </c>
      <c r="C32" s="323"/>
      <c r="D32" s="147"/>
      <c r="E32" s="147"/>
      <c r="F32" s="147"/>
      <c r="G32" s="147"/>
      <c r="H32" s="147"/>
      <c r="I32" s="147"/>
      <c r="J32" s="147"/>
      <c r="K32" s="147"/>
      <c r="L32" s="147"/>
      <c r="M32" s="147"/>
      <c r="N32" s="147"/>
      <c r="O32" s="147"/>
    </row>
    <row r="33" s="166" customFormat="1" ht="12.75">
      <c r="A33" s="177"/>
    </row>
    <row r="34" s="166" customFormat="1" ht="12.75">
      <c r="A34" s="177"/>
    </row>
    <row r="35" spans="1:7" s="166" customFormat="1" ht="12.75">
      <c r="A35" s="177" t="s">
        <v>1202</v>
      </c>
      <c r="B35" s="142" t="s">
        <v>1201</v>
      </c>
      <c r="C35" s="134"/>
      <c r="D35" s="134"/>
      <c r="E35" s="134"/>
      <c r="F35" s="134"/>
      <c r="G35" s="134"/>
    </row>
    <row r="36" spans="1:7" s="166" customFormat="1" ht="12.75">
      <c r="A36" s="177"/>
      <c r="B36" s="134"/>
      <c r="C36" s="134"/>
      <c r="D36" s="134"/>
      <c r="E36" s="134"/>
      <c r="F36" s="134"/>
      <c r="G36" s="134"/>
    </row>
    <row r="37" spans="1:7" s="166" customFormat="1" ht="12.75">
      <c r="A37" s="177"/>
      <c r="B37" s="134"/>
      <c r="C37" s="134"/>
      <c r="D37" s="451" t="s">
        <v>1200</v>
      </c>
      <c r="E37" s="451" t="s">
        <v>1199</v>
      </c>
      <c r="F37" s="451" t="s">
        <v>1198</v>
      </c>
      <c r="G37" s="451" t="s">
        <v>2736</v>
      </c>
    </row>
    <row r="38" spans="1:7" s="166" customFormat="1" ht="12.75">
      <c r="A38" s="177"/>
      <c r="B38" s="333" t="s">
        <v>1197</v>
      </c>
      <c r="C38" s="334" t="s">
        <v>2735</v>
      </c>
      <c r="D38" s="261"/>
      <c r="E38" s="261"/>
      <c r="F38" s="261"/>
      <c r="G38" s="261"/>
    </row>
    <row r="39" spans="1:7" s="166" customFormat="1" ht="12.75">
      <c r="A39" s="177"/>
      <c r="B39" s="336"/>
      <c r="C39" s="345" t="s">
        <v>1196</v>
      </c>
      <c r="D39" s="262"/>
      <c r="E39" s="262"/>
      <c r="F39" s="262"/>
      <c r="G39" s="262"/>
    </row>
    <row r="40" spans="1:7" s="166" customFormat="1" ht="12.75">
      <c r="A40" s="177"/>
      <c r="B40" s="339"/>
      <c r="C40" s="346" t="s">
        <v>1193</v>
      </c>
      <c r="D40" s="263"/>
      <c r="E40" s="263"/>
      <c r="F40" s="263"/>
      <c r="G40" s="263"/>
    </row>
    <row r="41" spans="1:7" s="166" customFormat="1" ht="12.75">
      <c r="A41" s="177"/>
      <c r="B41" s="333" t="s">
        <v>1195</v>
      </c>
      <c r="C41" s="334" t="s">
        <v>1193</v>
      </c>
      <c r="D41" s="261"/>
      <c r="E41" s="261"/>
      <c r="F41" s="261"/>
      <c r="G41" s="261"/>
    </row>
    <row r="42" spans="1:7" s="166" customFormat="1" ht="12.75">
      <c r="A42" s="177"/>
      <c r="B42" s="336"/>
      <c r="C42" s="345" t="s">
        <v>1193</v>
      </c>
      <c r="D42" s="262"/>
      <c r="E42" s="262"/>
      <c r="F42" s="262"/>
      <c r="G42" s="262"/>
    </row>
    <row r="43" spans="1:7" s="166" customFormat="1" ht="12.75">
      <c r="A43" s="177"/>
      <c r="B43" s="336" t="s">
        <v>1194</v>
      </c>
      <c r="C43" s="346" t="s">
        <v>1193</v>
      </c>
      <c r="D43" s="263"/>
      <c r="E43" s="263"/>
      <c r="F43" s="263"/>
      <c r="G43" s="263"/>
    </row>
    <row r="44" spans="1:7" s="166" customFormat="1" ht="12.75">
      <c r="A44" s="177"/>
      <c r="B44" s="347" t="s">
        <v>2736</v>
      </c>
      <c r="C44" s="318"/>
      <c r="D44" s="147"/>
      <c r="E44" s="147"/>
      <c r="F44" s="147"/>
      <c r="G44" s="147"/>
    </row>
    <row r="45" spans="1:13" s="166" customFormat="1" ht="12.75">
      <c r="A45" s="177"/>
      <c r="B45" s="134"/>
      <c r="C45" s="134"/>
      <c r="D45" s="134"/>
      <c r="E45" s="134"/>
      <c r="F45" s="134"/>
      <c r="G45" s="134"/>
      <c r="H45" s="134"/>
      <c r="I45" s="134"/>
      <c r="J45" s="134"/>
      <c r="K45" s="134"/>
      <c r="L45" s="134"/>
      <c r="M45" s="134"/>
    </row>
    <row r="46" spans="1:13" s="166" customFormat="1" ht="12.75">
      <c r="A46" s="177"/>
      <c r="C46" s="134"/>
      <c r="D46" s="134"/>
      <c r="E46" s="134"/>
      <c r="F46" s="134"/>
      <c r="G46" s="134"/>
      <c r="H46" s="134"/>
      <c r="I46" s="134"/>
      <c r="J46" s="134"/>
      <c r="K46" s="134"/>
      <c r="L46" s="134"/>
      <c r="M46" s="134"/>
    </row>
    <row r="47" spans="1:13" s="166" customFormat="1" ht="12.75">
      <c r="A47" s="177" t="s">
        <v>1192</v>
      </c>
      <c r="B47" s="142" t="s">
        <v>1191</v>
      </c>
      <c r="C47" s="134"/>
      <c r="D47" s="134"/>
      <c r="E47" s="134"/>
      <c r="F47" s="134"/>
      <c r="G47" s="134"/>
      <c r="H47" s="134"/>
      <c r="I47" s="134"/>
      <c r="J47" s="134"/>
      <c r="K47" s="134"/>
      <c r="L47" s="134"/>
      <c r="M47" s="134"/>
    </row>
    <row r="48" spans="1:13" s="166" customFormat="1" ht="25.5">
      <c r="A48" s="177"/>
      <c r="B48" s="134"/>
      <c r="D48" s="343" t="s">
        <v>1049</v>
      </c>
      <c r="E48" s="343" t="s">
        <v>1077</v>
      </c>
      <c r="F48" s="134"/>
      <c r="G48" s="134"/>
      <c r="H48" s="134"/>
      <c r="I48" s="134"/>
      <c r="J48" s="134"/>
      <c r="K48" s="134"/>
      <c r="L48" s="134"/>
      <c r="M48" s="134"/>
    </row>
    <row r="49" spans="1:13" s="166" customFormat="1" ht="12.75">
      <c r="A49" s="177"/>
      <c r="B49" s="400" t="s">
        <v>2691</v>
      </c>
      <c r="C49" s="401"/>
      <c r="D49" s="261"/>
      <c r="E49" s="261"/>
      <c r="F49" s="134"/>
      <c r="G49" s="134"/>
      <c r="H49" s="134"/>
      <c r="I49" s="134"/>
      <c r="J49" s="134"/>
      <c r="K49" s="134"/>
      <c r="L49" s="134"/>
      <c r="M49" s="134"/>
    </row>
    <row r="50" spans="1:13" s="166" customFormat="1" ht="12.75">
      <c r="A50" s="177"/>
      <c r="B50" s="402" t="s">
        <v>2692</v>
      </c>
      <c r="C50" s="403"/>
      <c r="D50" s="262"/>
      <c r="E50" s="262"/>
      <c r="F50" s="134"/>
      <c r="G50" s="134"/>
      <c r="H50" s="134"/>
      <c r="I50" s="134"/>
      <c r="J50" s="134"/>
      <c r="K50" s="134"/>
      <c r="L50" s="134"/>
      <c r="M50" s="134"/>
    </row>
    <row r="51" spans="1:13" s="166" customFormat="1" ht="12.75">
      <c r="A51" s="177"/>
      <c r="B51" s="402" t="s">
        <v>2693</v>
      </c>
      <c r="C51" s="403"/>
      <c r="D51" s="262"/>
      <c r="E51" s="262"/>
      <c r="F51" s="134"/>
      <c r="G51" s="134"/>
      <c r="H51" s="134"/>
      <c r="I51" s="134"/>
      <c r="J51" s="134"/>
      <c r="K51" s="134"/>
      <c r="L51" s="134"/>
      <c r="M51" s="134"/>
    </row>
    <row r="52" spans="1:13" s="166" customFormat="1" ht="12.75">
      <c r="A52" s="177"/>
      <c r="B52" s="402" t="s">
        <v>1190</v>
      </c>
      <c r="C52" s="403"/>
      <c r="D52" s="262"/>
      <c r="E52" s="262"/>
      <c r="F52" s="134"/>
      <c r="G52" s="134"/>
      <c r="H52" s="134"/>
      <c r="I52" s="134"/>
      <c r="J52" s="134"/>
      <c r="K52" s="134"/>
      <c r="L52" s="134"/>
      <c r="M52" s="134"/>
    </row>
    <row r="53" spans="1:13" s="166" customFormat="1" ht="12.75">
      <c r="A53" s="177"/>
      <c r="B53" s="402" t="s">
        <v>2695</v>
      </c>
      <c r="C53" s="403"/>
      <c r="D53" s="262"/>
      <c r="E53" s="262"/>
      <c r="F53" s="160"/>
      <c r="G53" s="160"/>
      <c r="H53" s="160"/>
      <c r="I53" s="160"/>
      <c r="J53" s="160"/>
      <c r="K53" s="160"/>
      <c r="L53" s="160"/>
      <c r="M53" s="160"/>
    </row>
    <row r="54" spans="1:13" s="166" customFormat="1" ht="12.75">
      <c r="A54" s="177"/>
      <c r="B54" s="402" t="s">
        <v>2696</v>
      </c>
      <c r="C54" s="403"/>
      <c r="D54" s="262"/>
      <c r="E54" s="262"/>
      <c r="F54" s="134"/>
      <c r="G54" s="134"/>
      <c r="H54" s="134"/>
      <c r="I54" s="134"/>
      <c r="J54" s="134"/>
      <c r="K54" s="134"/>
      <c r="L54" s="134"/>
      <c r="M54" s="134"/>
    </row>
    <row r="55" spans="1:13" s="166" customFormat="1" ht="12.75">
      <c r="A55" s="177"/>
      <c r="B55" s="402" t="s">
        <v>2697</v>
      </c>
      <c r="C55" s="403"/>
      <c r="D55" s="262"/>
      <c r="E55" s="262"/>
      <c r="F55" s="134"/>
      <c r="G55" s="134"/>
      <c r="H55" s="134"/>
      <c r="I55" s="134"/>
      <c r="J55" s="134"/>
      <c r="K55" s="134"/>
      <c r="L55" s="134"/>
      <c r="M55" s="134"/>
    </row>
    <row r="56" spans="1:13" s="166" customFormat="1" ht="12.75">
      <c r="A56" s="177"/>
      <c r="B56" s="402" t="s">
        <v>1189</v>
      </c>
      <c r="C56" s="403"/>
      <c r="D56" s="262"/>
      <c r="E56" s="262"/>
      <c r="F56" s="134"/>
      <c r="G56" s="134"/>
      <c r="H56" s="134"/>
      <c r="I56" s="134"/>
      <c r="J56" s="134"/>
      <c r="K56" s="134"/>
      <c r="L56" s="134"/>
      <c r="M56" s="134"/>
    </row>
    <row r="57" spans="1:13" s="166" customFormat="1" ht="12.75">
      <c r="A57" s="177"/>
      <c r="B57" s="402" t="s">
        <v>2699</v>
      </c>
      <c r="C57" s="403"/>
      <c r="D57" s="262"/>
      <c r="E57" s="262"/>
      <c r="F57" s="134"/>
      <c r="G57" s="134"/>
      <c r="H57" s="134"/>
      <c r="I57" s="134"/>
      <c r="J57" s="134"/>
      <c r="K57" s="134"/>
      <c r="L57" s="134"/>
      <c r="M57" s="134"/>
    </row>
    <row r="58" spans="1:13" s="166" customFormat="1" ht="12.75">
      <c r="A58" s="177"/>
      <c r="B58" s="402" t="s">
        <v>1188</v>
      </c>
      <c r="C58" s="403"/>
      <c r="D58" s="262"/>
      <c r="E58" s="262"/>
      <c r="F58" s="134"/>
      <c r="G58" s="134"/>
      <c r="H58" s="134"/>
      <c r="I58" s="134"/>
      <c r="J58" s="134"/>
      <c r="K58" s="134"/>
      <c r="L58" s="134"/>
      <c r="M58" s="134"/>
    </row>
    <row r="59" spans="1:13" s="166" customFormat="1" ht="12.75">
      <c r="A59" s="177"/>
      <c r="B59" s="402" t="s">
        <v>2701</v>
      </c>
      <c r="C59" s="403"/>
      <c r="D59" s="262"/>
      <c r="E59" s="262"/>
      <c r="F59" s="134"/>
      <c r="G59" s="134"/>
      <c r="H59" s="134"/>
      <c r="I59" s="134"/>
      <c r="J59" s="134"/>
      <c r="K59" s="134"/>
      <c r="L59" s="134"/>
      <c r="M59" s="134"/>
    </row>
    <row r="60" spans="1:13" s="166" customFormat="1" ht="12.75">
      <c r="A60" s="177"/>
      <c r="B60" s="402" t="s">
        <v>1187</v>
      </c>
      <c r="C60" s="403"/>
      <c r="D60" s="262"/>
      <c r="E60" s="262"/>
      <c r="F60" s="134"/>
      <c r="G60" s="134"/>
      <c r="H60" s="134"/>
      <c r="I60" s="134"/>
      <c r="J60" s="134"/>
      <c r="K60" s="134"/>
      <c r="L60" s="134"/>
      <c r="M60" s="134"/>
    </row>
    <row r="61" spans="1:13" s="166" customFormat="1" ht="12.75">
      <c r="A61" s="177"/>
      <c r="B61" s="402" t="s">
        <v>1186</v>
      </c>
      <c r="C61" s="403"/>
      <c r="D61" s="262"/>
      <c r="E61" s="262"/>
      <c r="F61" s="134"/>
      <c r="G61" s="134"/>
      <c r="H61" s="134"/>
      <c r="I61" s="134"/>
      <c r="J61" s="134"/>
      <c r="K61" s="134"/>
      <c r="L61" s="134"/>
      <c r="M61" s="134"/>
    </row>
    <row r="62" spans="1:13" s="166" customFormat="1" ht="12.75">
      <c r="A62" s="177"/>
      <c r="B62" s="402" t="s">
        <v>1185</v>
      </c>
      <c r="C62" s="403"/>
      <c r="D62" s="262"/>
      <c r="E62" s="262"/>
      <c r="F62" s="134"/>
      <c r="G62" s="134"/>
      <c r="H62" s="134"/>
      <c r="I62" s="134"/>
      <c r="J62" s="134"/>
      <c r="K62" s="134"/>
      <c r="L62" s="134"/>
      <c r="M62" s="134"/>
    </row>
    <row r="63" spans="1:13" s="166" customFormat="1" ht="12.75">
      <c r="A63" s="177"/>
      <c r="B63" s="402" t="s">
        <v>2705</v>
      </c>
      <c r="C63" s="403"/>
      <c r="D63" s="262"/>
      <c r="E63" s="262"/>
      <c r="F63" s="134"/>
      <c r="G63" s="134"/>
      <c r="H63" s="134"/>
      <c r="I63" s="134"/>
      <c r="J63" s="134"/>
      <c r="K63" s="134"/>
      <c r="L63" s="134"/>
      <c r="M63" s="134"/>
    </row>
    <row r="64" spans="1:13" s="166" customFormat="1" ht="12.75">
      <c r="A64" s="177"/>
      <c r="B64" s="402" t="s">
        <v>2706</v>
      </c>
      <c r="C64" s="403"/>
      <c r="D64" s="262"/>
      <c r="E64" s="262"/>
      <c r="F64" s="134"/>
      <c r="G64" s="134"/>
      <c r="H64" s="134"/>
      <c r="I64" s="134"/>
      <c r="J64" s="134"/>
      <c r="K64" s="134"/>
      <c r="L64" s="134"/>
      <c r="M64" s="134"/>
    </row>
    <row r="65" spans="1:13" s="166" customFormat="1" ht="12.75">
      <c r="A65" s="177"/>
      <c r="B65" s="402" t="s">
        <v>1184</v>
      </c>
      <c r="C65" s="403"/>
      <c r="D65" s="262"/>
      <c r="E65" s="262"/>
      <c r="F65" s="134"/>
      <c r="G65" s="134"/>
      <c r="H65" s="134"/>
      <c r="I65" s="134"/>
      <c r="J65" s="134"/>
      <c r="K65" s="134"/>
      <c r="L65" s="134"/>
      <c r="M65" s="134"/>
    </row>
    <row r="66" spans="1:13" s="166" customFormat="1" ht="12.75">
      <c r="A66" s="177"/>
      <c r="B66" s="402" t="s">
        <v>2708</v>
      </c>
      <c r="C66" s="403"/>
      <c r="D66" s="262"/>
      <c r="E66" s="262"/>
      <c r="F66" s="134"/>
      <c r="G66" s="134"/>
      <c r="H66" s="134"/>
      <c r="I66" s="134"/>
      <c r="J66" s="134"/>
      <c r="K66" s="134"/>
      <c r="L66" s="134"/>
      <c r="M66" s="134"/>
    </row>
    <row r="67" spans="1:13" s="166" customFormat="1" ht="12.75">
      <c r="A67" s="177"/>
      <c r="B67" s="402" t="s">
        <v>1183</v>
      </c>
      <c r="C67" s="403"/>
      <c r="D67" s="262"/>
      <c r="E67" s="262"/>
      <c r="F67" s="134"/>
      <c r="G67" s="134"/>
      <c r="H67" s="134"/>
      <c r="I67" s="134"/>
      <c r="J67" s="134"/>
      <c r="K67" s="134"/>
      <c r="L67" s="134"/>
      <c r="M67" s="134"/>
    </row>
    <row r="68" spans="1:13" s="166" customFormat="1" ht="12.75">
      <c r="A68" s="177"/>
      <c r="B68" s="402" t="s">
        <v>2710</v>
      </c>
      <c r="C68" s="403"/>
      <c r="D68" s="262"/>
      <c r="E68" s="262"/>
      <c r="F68" s="134"/>
      <c r="G68" s="134"/>
      <c r="H68" s="134"/>
      <c r="I68" s="134"/>
      <c r="J68" s="134"/>
      <c r="K68" s="134"/>
      <c r="L68" s="134"/>
      <c r="M68" s="134"/>
    </row>
    <row r="69" spans="1:13" s="166" customFormat="1" ht="12.75">
      <c r="A69" s="177"/>
      <c r="B69" s="402" t="s">
        <v>1182</v>
      </c>
      <c r="C69" s="403"/>
      <c r="D69" s="262"/>
      <c r="E69" s="262"/>
      <c r="F69" s="134"/>
      <c r="G69" s="134"/>
      <c r="H69" s="134"/>
      <c r="I69" s="134"/>
      <c r="J69" s="134"/>
      <c r="K69" s="134"/>
      <c r="L69" s="134"/>
      <c r="M69" s="134"/>
    </row>
    <row r="70" spans="1:13" s="166" customFormat="1" ht="12.75">
      <c r="A70" s="177"/>
      <c r="B70" s="402" t="s">
        <v>2712</v>
      </c>
      <c r="C70" s="403"/>
      <c r="D70" s="262"/>
      <c r="E70" s="262"/>
      <c r="F70" s="134"/>
      <c r="G70" s="134"/>
      <c r="H70" s="134"/>
      <c r="I70" s="134"/>
      <c r="J70" s="134"/>
      <c r="K70" s="134"/>
      <c r="L70" s="134"/>
      <c r="M70" s="134"/>
    </row>
    <row r="71" spans="1:13" s="166" customFormat="1" ht="12.75">
      <c r="A71" s="177"/>
      <c r="B71" s="402" t="s">
        <v>1181</v>
      </c>
      <c r="C71" s="403"/>
      <c r="D71" s="262"/>
      <c r="E71" s="262"/>
      <c r="F71" s="134"/>
      <c r="G71" s="134"/>
      <c r="H71" s="134"/>
      <c r="I71" s="134"/>
      <c r="J71" s="134"/>
      <c r="K71" s="134"/>
      <c r="L71" s="134"/>
      <c r="M71" s="134"/>
    </row>
    <row r="72" spans="1:13" s="166" customFormat="1" ht="12.75">
      <c r="A72" s="177"/>
      <c r="B72" s="317"/>
      <c r="C72" s="349"/>
      <c r="D72" s="262"/>
      <c r="E72" s="262"/>
      <c r="F72" s="134"/>
      <c r="G72" s="134"/>
      <c r="H72" s="134"/>
      <c r="I72" s="134"/>
      <c r="J72" s="134"/>
      <c r="K72" s="134"/>
      <c r="L72" s="134"/>
      <c r="M72" s="134"/>
    </row>
    <row r="73" spans="1:13" s="166" customFormat="1" ht="12.75">
      <c r="A73" s="177"/>
      <c r="B73" s="317" t="s">
        <v>2714</v>
      </c>
      <c r="C73" s="349"/>
      <c r="D73" s="262"/>
      <c r="E73" s="262"/>
      <c r="F73" s="134"/>
      <c r="G73" s="134"/>
      <c r="H73" s="134"/>
      <c r="I73" s="134"/>
      <c r="J73" s="134"/>
      <c r="K73" s="134"/>
      <c r="L73" s="134"/>
      <c r="M73" s="134"/>
    </row>
    <row r="74" spans="1:13" s="166" customFormat="1" ht="12.75">
      <c r="A74" s="177"/>
      <c r="B74" s="402" t="s">
        <v>1180</v>
      </c>
      <c r="C74" s="403"/>
      <c r="D74" s="262"/>
      <c r="E74" s="262"/>
      <c r="F74" s="134"/>
      <c r="G74" s="134"/>
      <c r="H74" s="134"/>
      <c r="I74" s="134"/>
      <c r="J74" s="134"/>
      <c r="K74" s="134"/>
      <c r="L74" s="134"/>
      <c r="M74" s="134"/>
    </row>
    <row r="75" spans="1:13" s="166" customFormat="1" ht="12.75">
      <c r="A75" s="177"/>
      <c r="B75" s="319" t="s">
        <v>2736</v>
      </c>
      <c r="C75" s="350"/>
      <c r="D75" s="263"/>
      <c r="E75" s="263"/>
      <c r="F75" s="134"/>
      <c r="G75" s="134"/>
      <c r="H75" s="134"/>
      <c r="I75" s="134"/>
      <c r="J75" s="134"/>
      <c r="K75" s="134"/>
      <c r="L75" s="134"/>
      <c r="M75" s="134"/>
    </row>
    <row r="76" spans="1:3" s="166" customFormat="1" ht="12.75">
      <c r="A76" s="177"/>
      <c r="B76" s="167"/>
      <c r="C76" s="167"/>
    </row>
    <row r="77" spans="1:3" s="166" customFormat="1" ht="12.75">
      <c r="A77" s="177"/>
      <c r="B77" s="167"/>
      <c r="C77" s="167"/>
    </row>
    <row r="78" spans="1:2" ht="12.75">
      <c r="A78" s="177" t="s">
        <v>1179</v>
      </c>
      <c r="B78" s="151" t="s">
        <v>1178</v>
      </c>
    </row>
    <row r="80" spans="1:4" ht="12.75">
      <c r="A80" s="177"/>
      <c r="C80" s="309" t="s">
        <v>1077</v>
      </c>
      <c r="D80" s="148"/>
    </row>
    <row r="81" spans="1:4" ht="12.75">
      <c r="A81" s="177"/>
      <c r="B81" s="334" t="s">
        <v>1083</v>
      </c>
      <c r="C81" s="261"/>
      <c r="D81" s="141"/>
    </row>
    <row r="82" spans="1:4" ht="12.75">
      <c r="A82" s="177"/>
      <c r="B82" s="345" t="s">
        <v>1082</v>
      </c>
      <c r="C82" s="262"/>
      <c r="D82" s="141"/>
    </row>
    <row r="83" spans="1:4" ht="12.75">
      <c r="A83" s="177"/>
      <c r="B83" s="345" t="s">
        <v>1177</v>
      </c>
      <c r="C83" s="262"/>
      <c r="D83" s="141"/>
    </row>
    <row r="84" spans="1:4" ht="12.75">
      <c r="A84" s="177"/>
      <c r="B84" s="345" t="s">
        <v>1176</v>
      </c>
      <c r="C84" s="262"/>
      <c r="D84" s="141"/>
    </row>
    <row r="85" spans="1:4" s="160" customFormat="1" ht="12.75">
      <c r="A85" s="177"/>
      <c r="B85" s="345" t="s">
        <v>2737</v>
      </c>
      <c r="C85" s="262"/>
      <c r="D85" s="146"/>
    </row>
    <row r="86" spans="1:4" ht="12.75">
      <c r="A86" s="327"/>
      <c r="B86" s="346" t="s">
        <v>2715</v>
      </c>
      <c r="C86" s="263"/>
      <c r="D86" s="146"/>
    </row>
    <row r="87" spans="1:6" ht="12.75">
      <c r="A87" s="327"/>
      <c r="B87" s="160"/>
      <c r="C87" s="160"/>
      <c r="D87" s="146"/>
      <c r="E87" s="167"/>
      <c r="F87" s="141"/>
    </row>
    <row r="88" spans="1:6" ht="12.75">
      <c r="A88" s="327"/>
      <c r="B88" s="160"/>
      <c r="C88" s="160"/>
      <c r="D88" s="146"/>
      <c r="E88" s="167"/>
      <c r="F88" s="141"/>
    </row>
    <row r="89" spans="1:2" ht="12.75">
      <c r="A89" s="177" t="s">
        <v>1175</v>
      </c>
      <c r="B89" s="151" t="s">
        <v>1174</v>
      </c>
    </row>
    <row r="91" spans="1:4" ht="12.75">
      <c r="A91" s="177"/>
      <c r="B91" s="141"/>
      <c r="C91" s="309" t="s">
        <v>1077</v>
      </c>
      <c r="D91" s="144"/>
    </row>
    <row r="92" spans="1:4" ht="12.75">
      <c r="A92" s="177"/>
      <c r="B92" s="334" t="s">
        <v>2792</v>
      </c>
      <c r="C92" s="261"/>
      <c r="D92" s="140"/>
    </row>
    <row r="93" spans="1:4" ht="12.75">
      <c r="A93" s="177"/>
      <c r="B93" s="345" t="s">
        <v>1173</v>
      </c>
      <c r="C93" s="262"/>
      <c r="D93" s="140"/>
    </row>
    <row r="94" spans="1:4" ht="12.75">
      <c r="A94" s="177"/>
      <c r="B94" s="345" t="s">
        <v>1172</v>
      </c>
      <c r="C94" s="262"/>
      <c r="D94" s="140"/>
    </row>
    <row r="95" spans="1:4" ht="12.75">
      <c r="A95" s="177"/>
      <c r="B95" s="346" t="s">
        <v>2737</v>
      </c>
      <c r="C95" s="263"/>
      <c r="D95" s="141"/>
    </row>
    <row r="96" ht="12.75">
      <c r="A96" s="177"/>
    </row>
    <row r="97" ht="12.75">
      <c r="A97" s="177"/>
    </row>
    <row r="98" spans="1:2" ht="12.75">
      <c r="A98" s="177" t="s">
        <v>1171</v>
      </c>
      <c r="B98" s="151" t="s">
        <v>1170</v>
      </c>
    </row>
    <row r="99" ht="12.75">
      <c r="A99" s="177"/>
    </row>
    <row r="100" spans="1:4" ht="12.75">
      <c r="A100" s="177"/>
      <c r="B100" s="141"/>
      <c r="C100" s="309" t="s">
        <v>1077</v>
      </c>
      <c r="D100" s="144"/>
    </row>
    <row r="101" spans="1:4" ht="12.75">
      <c r="A101" s="177"/>
      <c r="B101" s="334" t="s">
        <v>2749</v>
      </c>
      <c r="C101" s="261"/>
      <c r="D101" s="140"/>
    </row>
    <row r="102" spans="1:4" ht="12.75">
      <c r="A102" s="177"/>
      <c r="B102" s="345" t="s">
        <v>1087</v>
      </c>
      <c r="C102" s="262"/>
      <c r="D102" s="140"/>
    </row>
    <row r="103" spans="1:4" ht="12.75">
      <c r="A103" s="177"/>
      <c r="B103" s="345" t="s">
        <v>1086</v>
      </c>
      <c r="C103" s="262"/>
      <c r="D103" s="140"/>
    </row>
    <row r="104" spans="1:4" ht="12.75">
      <c r="A104" s="177"/>
      <c r="B104" s="345" t="s">
        <v>2737</v>
      </c>
      <c r="C104" s="262"/>
      <c r="D104" s="141"/>
    </row>
    <row r="105" spans="1:4" ht="12.75">
      <c r="A105" s="177"/>
      <c r="B105" s="346" t="s">
        <v>2715</v>
      </c>
      <c r="C105" s="263"/>
      <c r="D105" s="141"/>
    </row>
    <row r="106" ht="12.75">
      <c r="A106" s="177"/>
    </row>
    <row r="107" spans="1:6" ht="12.75">
      <c r="A107" s="177"/>
      <c r="B107" s="141"/>
      <c r="C107" s="141"/>
      <c r="D107" s="141"/>
      <c r="E107" s="141"/>
      <c r="F107" s="141"/>
    </row>
    <row r="108" spans="1:6" ht="12.75">
      <c r="A108" s="177" t="s">
        <v>1169</v>
      </c>
      <c r="B108" s="151" t="s">
        <v>1168</v>
      </c>
      <c r="F108" s="141"/>
    </row>
    <row r="109" spans="2:6" ht="12.75">
      <c r="B109" s="151"/>
      <c r="F109" s="141"/>
    </row>
    <row r="110" spans="1:5" ht="12.75">
      <c r="A110" s="177"/>
      <c r="B110" s="334" t="s">
        <v>1167</v>
      </c>
      <c r="C110" s="426"/>
      <c r="D110" s="279"/>
      <c r="E110" s="141"/>
    </row>
    <row r="111" spans="1:5" ht="12.75">
      <c r="A111" s="166"/>
      <c r="B111" s="346" t="s">
        <v>1067</v>
      </c>
      <c r="C111" s="428"/>
      <c r="D111" s="281"/>
      <c r="E111" s="141"/>
    </row>
    <row r="112" spans="1:5" ht="12.75">
      <c r="A112" s="166"/>
      <c r="B112" s="159"/>
      <c r="C112" s="132"/>
      <c r="D112" s="132"/>
      <c r="E112" s="149"/>
    </row>
    <row r="113" spans="1:5" ht="12.75">
      <c r="A113" s="166"/>
      <c r="B113" s="334" t="s">
        <v>1065</v>
      </c>
      <c r="C113" s="334"/>
      <c r="D113" s="261"/>
      <c r="E113" s="141"/>
    </row>
    <row r="114" spans="1:5" ht="12.75">
      <c r="A114" s="166"/>
      <c r="B114" s="346" t="s">
        <v>1064</v>
      </c>
      <c r="C114" s="346"/>
      <c r="D114" s="263"/>
      <c r="E114" s="141"/>
    </row>
    <row r="115" ht="12.75">
      <c r="A115" s="166"/>
    </row>
    <row r="116" ht="12.75">
      <c r="A116" s="166"/>
    </row>
    <row r="117" ht="12.75">
      <c r="A117" s="166"/>
    </row>
    <row r="118" spans="1:5" ht="38.25">
      <c r="A118" s="485" t="s">
        <v>1166</v>
      </c>
      <c r="B118" s="486" t="s">
        <v>943</v>
      </c>
      <c r="C118" s="497" t="s">
        <v>1068</v>
      </c>
      <c r="D118" s="497" t="s">
        <v>1061</v>
      </c>
      <c r="E118" s="497" t="s">
        <v>1060</v>
      </c>
    </row>
    <row r="119" spans="1:5" ht="12.75">
      <c r="A119" s="487"/>
      <c r="B119" s="498" t="s">
        <v>1165</v>
      </c>
      <c r="C119" s="488"/>
      <c r="D119" s="489"/>
      <c r="E119" s="480"/>
    </row>
    <row r="120" spans="1:5" ht="12.75">
      <c r="A120" s="487"/>
      <c r="B120" s="498" t="s">
        <v>1164</v>
      </c>
      <c r="C120" s="490"/>
      <c r="D120" s="489"/>
      <c r="E120" s="480"/>
    </row>
    <row r="121" spans="1:5" ht="12.75">
      <c r="A121" s="487"/>
      <c r="B121" s="498" t="s">
        <v>1163</v>
      </c>
      <c r="C121" s="490"/>
      <c r="D121" s="489"/>
      <c r="E121" s="480"/>
    </row>
    <row r="122" spans="1:5" ht="12.75">
      <c r="A122" s="487"/>
      <c r="B122" s="498" t="s">
        <v>1162</v>
      </c>
      <c r="C122" s="490"/>
      <c r="D122" s="489"/>
      <c r="E122" s="491"/>
    </row>
    <row r="123" spans="1:5" ht="12.75">
      <c r="A123" s="487"/>
      <c r="B123" s="498" t="s">
        <v>1161</v>
      </c>
      <c r="C123" s="490"/>
      <c r="D123" s="489"/>
      <c r="E123" s="480"/>
    </row>
    <row r="124" spans="1:5" ht="12.75">
      <c r="A124" s="487"/>
      <c r="B124" s="498" t="s">
        <v>1160</v>
      </c>
      <c r="C124" s="490"/>
      <c r="D124" s="489"/>
      <c r="E124" s="480"/>
    </row>
    <row r="125" spans="1:5" ht="13.5" thickBot="1">
      <c r="A125" s="487"/>
      <c r="B125" s="499" t="s">
        <v>1159</v>
      </c>
      <c r="C125" s="492"/>
      <c r="D125" s="493"/>
      <c r="E125" s="494"/>
    </row>
    <row r="126" spans="1:5" ht="13.5" thickBot="1">
      <c r="A126" s="487"/>
      <c r="B126" s="500" t="s">
        <v>973</v>
      </c>
      <c r="C126" s="495"/>
      <c r="D126" s="495"/>
      <c r="E126" s="496"/>
    </row>
    <row r="127" ht="12.75">
      <c r="A127" s="166"/>
    </row>
    <row r="129" spans="1:6" ht="12.75">
      <c r="A129" s="134" t="s">
        <v>1158</v>
      </c>
      <c r="B129" s="151" t="s">
        <v>1157</v>
      </c>
      <c r="F129" s="141"/>
    </row>
    <row r="132" spans="2:5" ht="12.75">
      <c r="B132" s="141"/>
      <c r="C132" s="309" t="s">
        <v>973</v>
      </c>
      <c r="D132" s="309" t="s">
        <v>1899</v>
      </c>
      <c r="E132" s="309" t="s">
        <v>1898</v>
      </c>
    </row>
    <row r="133" spans="2:5" ht="12.75">
      <c r="B133" s="359" t="s">
        <v>1881</v>
      </c>
      <c r="C133" s="147"/>
      <c r="D133" s="147"/>
      <c r="E133" s="438"/>
    </row>
    <row r="134" spans="2:6" ht="12.75">
      <c r="B134" s="159"/>
      <c r="C134" s="146"/>
      <c r="D134" s="146"/>
      <c r="E134" s="167"/>
      <c r="F134" s="160"/>
    </row>
    <row r="135" spans="1:6" ht="12.75">
      <c r="A135" s="177"/>
      <c r="B135" s="142"/>
      <c r="F135" s="166"/>
    </row>
    <row r="136" spans="1:13" s="146" customFormat="1" ht="12.75">
      <c r="A136" s="331"/>
      <c r="B136" s="347" t="s">
        <v>1156</v>
      </c>
      <c r="C136" s="304"/>
      <c r="D136" s="304"/>
      <c r="E136" s="304"/>
      <c r="F136" s="304"/>
      <c r="G136" s="304"/>
      <c r="H136" s="304"/>
      <c r="I136" s="304"/>
      <c r="J136" s="304"/>
      <c r="K136" s="304"/>
      <c r="L136" s="304"/>
      <c r="M136" s="323"/>
    </row>
    <row r="137" spans="1:13" ht="25.5">
      <c r="A137" s="177"/>
      <c r="B137" s="453" t="s">
        <v>1051</v>
      </c>
      <c r="C137" s="451" t="s">
        <v>1050</v>
      </c>
      <c r="D137" s="451" t="s">
        <v>1049</v>
      </c>
      <c r="E137" s="454"/>
      <c r="F137" s="442" t="s">
        <v>993</v>
      </c>
      <c r="G137" s="443"/>
      <c r="H137" s="440" t="s">
        <v>1048</v>
      </c>
      <c r="I137" s="440" t="s">
        <v>1055</v>
      </c>
      <c r="J137" s="440" t="s">
        <v>1054</v>
      </c>
      <c r="K137" s="440" t="s">
        <v>1053</v>
      </c>
      <c r="L137" s="440" t="s">
        <v>1047</v>
      </c>
      <c r="M137" s="440" t="s">
        <v>1046</v>
      </c>
    </row>
    <row r="138" spans="1:13" ht="12.75">
      <c r="A138" s="177"/>
      <c r="B138" s="359"/>
      <c r="C138" s="451"/>
      <c r="D138" s="451"/>
      <c r="E138" s="451" t="s">
        <v>989</v>
      </c>
      <c r="F138" s="309" t="s">
        <v>988</v>
      </c>
      <c r="G138" s="309" t="s">
        <v>986</v>
      </c>
      <c r="H138" s="455"/>
      <c r="I138" s="444"/>
      <c r="J138" s="444"/>
      <c r="K138" s="444"/>
      <c r="L138" s="444"/>
      <c r="M138" s="444"/>
    </row>
    <row r="139" spans="1:13" ht="12.75">
      <c r="A139" s="177"/>
      <c r="B139" s="445" t="s">
        <v>1154</v>
      </c>
      <c r="C139" s="445"/>
      <c r="D139" s="286"/>
      <c r="E139" s="286"/>
      <c r="F139" s="286"/>
      <c r="G139" s="286"/>
      <c r="H139" s="286"/>
      <c r="I139" s="286"/>
      <c r="J139" s="286"/>
      <c r="K139" s="286"/>
      <c r="L139" s="286"/>
      <c r="M139" s="286"/>
    </row>
    <row r="140" spans="1:13" ht="12.75">
      <c r="A140" s="177"/>
      <c r="B140" s="446" t="s">
        <v>1153</v>
      </c>
      <c r="C140" s="446"/>
      <c r="D140" s="287"/>
      <c r="E140" s="287"/>
      <c r="F140" s="287"/>
      <c r="G140" s="287"/>
      <c r="H140" s="287"/>
      <c r="I140" s="287"/>
      <c r="J140" s="287"/>
      <c r="K140" s="287"/>
      <c r="L140" s="287"/>
      <c r="M140" s="287"/>
    </row>
    <row r="141" spans="1:13" ht="12.75">
      <c r="A141" s="177"/>
      <c r="B141" s="446" t="s">
        <v>1152</v>
      </c>
      <c r="C141" s="446"/>
      <c r="D141" s="287"/>
      <c r="E141" s="287"/>
      <c r="F141" s="287"/>
      <c r="G141" s="287"/>
      <c r="H141" s="287"/>
      <c r="I141" s="287"/>
      <c r="J141" s="287"/>
      <c r="K141" s="287"/>
      <c r="L141" s="287"/>
      <c r="M141" s="287"/>
    </row>
    <row r="142" spans="1:13" ht="12.75">
      <c r="A142" s="177"/>
      <c r="B142" s="447" t="s">
        <v>1042</v>
      </c>
      <c r="C142" s="447"/>
      <c r="D142" s="447"/>
      <c r="E142" s="447"/>
      <c r="F142" s="447"/>
      <c r="G142" s="447"/>
      <c r="H142" s="447"/>
      <c r="I142" s="447"/>
      <c r="J142" s="447"/>
      <c r="K142" s="447"/>
      <c r="L142" s="447"/>
      <c r="M142" s="447"/>
    </row>
    <row r="143" ht="12.75">
      <c r="A143" s="177"/>
    </row>
    <row r="144" spans="1:6" ht="12.75">
      <c r="A144" s="177"/>
      <c r="B144" s="142"/>
      <c r="F144" s="166"/>
    </row>
    <row r="145" spans="1:10" s="146" customFormat="1" ht="12.75">
      <c r="A145" s="331"/>
      <c r="B145" s="347" t="s">
        <v>1155</v>
      </c>
      <c r="C145" s="304"/>
      <c r="D145" s="304"/>
      <c r="E145" s="304"/>
      <c r="F145" s="304"/>
      <c r="G145" s="304"/>
      <c r="H145" s="304"/>
      <c r="I145" s="304"/>
      <c r="J145" s="323"/>
    </row>
    <row r="146" spans="1:10" ht="25.5">
      <c r="A146" s="177"/>
      <c r="B146" s="453" t="s">
        <v>1051</v>
      </c>
      <c r="C146" s="451" t="s">
        <v>1050</v>
      </c>
      <c r="D146" s="451" t="s">
        <v>1049</v>
      </c>
      <c r="E146" s="454"/>
      <c r="F146" s="442" t="s">
        <v>993</v>
      </c>
      <c r="G146" s="443"/>
      <c r="H146" s="440" t="s">
        <v>1048</v>
      </c>
      <c r="I146" s="440" t="s">
        <v>1047</v>
      </c>
      <c r="J146" s="440" t="s">
        <v>1046</v>
      </c>
    </row>
    <row r="147" spans="1:10" ht="12.75">
      <c r="A147" s="177"/>
      <c r="B147" s="359"/>
      <c r="C147" s="451"/>
      <c r="D147" s="451"/>
      <c r="E147" s="451" t="s">
        <v>989</v>
      </c>
      <c r="F147" s="309" t="s">
        <v>988</v>
      </c>
      <c r="G147" s="309" t="s">
        <v>986</v>
      </c>
      <c r="H147" s="455"/>
      <c r="I147" s="444"/>
      <c r="J147" s="444"/>
    </row>
    <row r="148" spans="1:10" ht="12.75">
      <c r="A148" s="177"/>
      <c r="B148" s="445" t="s">
        <v>1154</v>
      </c>
      <c r="C148" s="445"/>
      <c r="D148" s="286"/>
      <c r="E148" s="286"/>
      <c r="F148" s="286"/>
      <c r="G148" s="286"/>
      <c r="H148" s="286"/>
      <c r="I148" s="286"/>
      <c r="J148" s="286"/>
    </row>
    <row r="149" spans="1:10" ht="12.75">
      <c r="A149" s="177"/>
      <c r="B149" s="446" t="s">
        <v>1153</v>
      </c>
      <c r="C149" s="446"/>
      <c r="D149" s="287"/>
      <c r="E149" s="287"/>
      <c r="F149" s="287"/>
      <c r="G149" s="287"/>
      <c r="H149" s="287"/>
      <c r="I149" s="287"/>
      <c r="J149" s="287"/>
    </row>
    <row r="150" spans="1:10" ht="12.75">
      <c r="A150" s="177"/>
      <c r="B150" s="446" t="s">
        <v>1152</v>
      </c>
      <c r="C150" s="446"/>
      <c r="D150" s="287"/>
      <c r="E150" s="287"/>
      <c r="F150" s="287"/>
      <c r="G150" s="287"/>
      <c r="H150" s="287"/>
      <c r="I150" s="287"/>
      <c r="J150" s="287"/>
    </row>
    <row r="151" spans="1:10" ht="12.75">
      <c r="A151" s="177"/>
      <c r="B151" s="447" t="s">
        <v>1042</v>
      </c>
      <c r="C151" s="447"/>
      <c r="D151" s="447"/>
      <c r="E151" s="447"/>
      <c r="F151" s="447"/>
      <c r="G151" s="447"/>
      <c r="H151" s="447"/>
      <c r="I151" s="447"/>
      <c r="J151" s="447"/>
    </row>
    <row r="152" ht="12.75">
      <c r="A152" s="177"/>
    </row>
  </sheetData>
  <sheetProtection/>
  <printOptions/>
  <pageMargins left="0.2362204724409449" right="0.07874015748031496" top="0.9448818897637796" bottom="0.4724409448818898" header="0.5118110236220472" footer="0.5118110236220472"/>
  <pageSetup firstPageNumber="8" useFirstPageNumber="1" fitToHeight="0" horizontalDpi="600" verticalDpi="600" orientation="portrait" paperSize="9" scale="54" r:id="rId2"/>
  <headerFooter alignWithMargins="0">
    <oddFooter>&amp;L&amp;G&amp;CPage &amp;P de 13&amp;R&amp;D</oddFooter>
  </headerFooter>
  <rowBreaks count="2" manualBreakCount="2">
    <brk id="46" max="14" man="1"/>
    <brk id="97" max="14" man="1"/>
  </rowBreaks>
  <legacyDrawingHF r:id="rId1"/>
</worksheet>
</file>

<file path=xl/worksheets/sheet11.xml><?xml version="1.0" encoding="utf-8"?>
<worksheet xmlns="http://schemas.openxmlformats.org/spreadsheetml/2006/main" xmlns:r="http://schemas.openxmlformats.org/officeDocument/2006/relationships">
  <sheetPr>
    <tabColor theme="3"/>
  </sheetPr>
  <dimension ref="A1:I69"/>
  <sheetViews>
    <sheetView zoomScalePageLayoutView="0" workbookViewId="0" topLeftCell="A19">
      <selection activeCell="D35" sqref="D35:G35"/>
    </sheetView>
  </sheetViews>
  <sheetFormatPr defaultColWidth="11.421875" defaultRowHeight="15"/>
  <cols>
    <col min="1" max="1" width="5.57421875" style="134" customWidth="1"/>
    <col min="2" max="2" width="13.28125" style="134" customWidth="1"/>
    <col min="3" max="3" width="11.421875" style="134" customWidth="1"/>
    <col min="4" max="4" width="15.00390625" style="134" customWidth="1"/>
    <col min="5" max="5" width="15.140625" style="134" customWidth="1"/>
    <col min="6" max="6" width="16.7109375" style="134" customWidth="1"/>
    <col min="7" max="7" width="16.8515625" style="134" customWidth="1"/>
    <col min="8" max="8" width="8.7109375" style="134" customWidth="1"/>
    <col min="9" max="9" width="9.57421875" style="134" customWidth="1"/>
    <col min="10" max="16384" width="11.421875" style="134" customWidth="1"/>
  </cols>
  <sheetData>
    <row r="1" spans="1:9" s="224" customFormat="1" ht="20.25" customHeight="1">
      <c r="A1" s="298"/>
      <c r="B1" s="299" t="s">
        <v>1041</v>
      </c>
      <c r="C1" s="300"/>
      <c r="D1" s="300"/>
      <c r="E1" s="300"/>
      <c r="F1" s="300"/>
      <c r="G1" s="300"/>
      <c r="H1" s="134"/>
      <c r="I1" s="134"/>
    </row>
    <row r="2" ht="12.75">
      <c r="A2" s="135"/>
    </row>
    <row r="3" spans="1:5" ht="12.75">
      <c r="A3" s="135"/>
      <c r="B3" s="136" t="s">
        <v>1040</v>
      </c>
      <c r="C3" s="301" t="s">
        <v>2686</v>
      </c>
      <c r="D3" s="143"/>
      <c r="E3" s="225"/>
    </row>
    <row r="4" spans="1:3" ht="12.75">
      <c r="A4" s="135"/>
      <c r="B4" s="136" t="s">
        <v>1039</v>
      </c>
      <c r="C4" s="302" t="str">
        <f>'D1.Overview'!C4</f>
        <v>31/12/2017</v>
      </c>
    </row>
    <row r="5" ht="12.75">
      <c r="A5" s="135"/>
    </row>
    <row r="6" spans="1:9" s="224" customFormat="1" ht="20.25" customHeight="1">
      <c r="A6" s="298">
        <v>6</v>
      </c>
      <c r="B6" s="299" t="s">
        <v>1238</v>
      </c>
      <c r="C6" s="300"/>
      <c r="D6" s="300"/>
      <c r="E6" s="300"/>
      <c r="F6" s="300"/>
      <c r="G6" s="300"/>
      <c r="H6" s="134"/>
      <c r="I6" s="134"/>
    </row>
    <row r="7" ht="12.75">
      <c r="A7" s="138"/>
    </row>
    <row r="8" ht="12.75">
      <c r="A8" s="138"/>
    </row>
    <row r="9" spans="1:2" ht="12.75">
      <c r="A9" s="138" t="s">
        <v>1237</v>
      </c>
      <c r="B9" s="142" t="s">
        <v>1236</v>
      </c>
    </row>
    <row r="10" spans="1:2" ht="12.75">
      <c r="A10" s="138"/>
      <c r="B10" s="142"/>
    </row>
    <row r="11" spans="1:7" ht="12.75">
      <c r="A11" s="138"/>
      <c r="D11" s="456" t="s">
        <v>569</v>
      </c>
      <c r="E11" s="456" t="s">
        <v>571</v>
      </c>
      <c r="F11" s="456" t="s">
        <v>572</v>
      </c>
      <c r="G11" s="456" t="s">
        <v>573</v>
      </c>
    </row>
    <row r="12" spans="1:7" ht="12.75">
      <c r="A12" s="138"/>
      <c r="B12" s="313" t="s">
        <v>1233</v>
      </c>
      <c r="C12" s="457"/>
      <c r="D12" s="458">
        <v>19760</v>
      </c>
      <c r="E12" s="458">
        <v>16810</v>
      </c>
      <c r="F12" s="458">
        <v>15760</v>
      </c>
      <c r="G12" s="458">
        <v>14510</v>
      </c>
    </row>
    <row r="13" spans="1:7" ht="12.75">
      <c r="A13" s="138"/>
      <c r="B13" s="319" t="s">
        <v>1232</v>
      </c>
      <c r="C13" s="459"/>
      <c r="D13" s="460">
        <v>3242</v>
      </c>
      <c r="E13" s="460">
        <v>2416</v>
      </c>
      <c r="F13" s="460">
        <v>1686</v>
      </c>
      <c r="G13" s="460">
        <v>1471</v>
      </c>
    </row>
    <row r="14" spans="1:7" ht="12.75">
      <c r="A14" s="138"/>
      <c r="B14" s="347" t="s">
        <v>1226</v>
      </c>
      <c r="C14" s="461"/>
      <c r="D14" s="289">
        <f>SUM(D12:D13)</f>
        <v>23002</v>
      </c>
      <c r="E14" s="289">
        <f>SUM(E12:E13)</f>
        <v>19226</v>
      </c>
      <c r="F14" s="289">
        <f>SUM(F12:F13)</f>
        <v>17446</v>
      </c>
      <c r="G14" s="289">
        <f>SUM(G12:G13)</f>
        <v>15981</v>
      </c>
    </row>
    <row r="15" spans="1:7" ht="12.75">
      <c r="A15" s="138"/>
      <c r="D15" s="141"/>
      <c r="E15" s="141"/>
      <c r="F15" s="141"/>
      <c r="G15" s="141"/>
    </row>
    <row r="16" spans="1:7" ht="12.75">
      <c r="A16" s="138"/>
      <c r="B16" s="313" t="s">
        <v>1231</v>
      </c>
      <c r="C16" s="335"/>
      <c r="D16" s="458">
        <v>23002</v>
      </c>
      <c r="E16" s="458">
        <v>19226</v>
      </c>
      <c r="F16" s="458">
        <v>17446</v>
      </c>
      <c r="G16" s="458">
        <v>15981</v>
      </c>
    </row>
    <row r="17" spans="1:7" ht="12.75">
      <c r="A17" s="138"/>
      <c r="B17" s="317" t="s">
        <v>1230</v>
      </c>
      <c r="C17" s="338"/>
      <c r="D17" s="462">
        <v>0</v>
      </c>
      <c r="E17" s="462">
        <v>0</v>
      </c>
      <c r="F17" s="462">
        <v>0</v>
      </c>
      <c r="G17" s="462">
        <v>0</v>
      </c>
    </row>
    <row r="18" spans="1:7" ht="12.75">
      <c r="A18" s="138"/>
      <c r="B18" s="317" t="s">
        <v>1229</v>
      </c>
      <c r="C18" s="338"/>
      <c r="D18" s="462">
        <v>0</v>
      </c>
      <c r="E18" s="462">
        <v>0</v>
      </c>
      <c r="F18" s="462">
        <v>0</v>
      </c>
      <c r="G18" s="462">
        <v>0</v>
      </c>
    </row>
    <row r="19" spans="1:7" ht="12.75">
      <c r="A19" s="138"/>
      <c r="B19" s="317" t="s">
        <v>1228</v>
      </c>
      <c r="C19" s="338"/>
      <c r="D19" s="462">
        <v>0</v>
      </c>
      <c r="E19" s="462">
        <v>0</v>
      </c>
      <c r="F19" s="462">
        <v>0</v>
      </c>
      <c r="G19" s="462">
        <v>0</v>
      </c>
    </row>
    <row r="20" spans="1:7" ht="12.75">
      <c r="A20" s="138"/>
      <c r="B20" s="317" t="s">
        <v>1227</v>
      </c>
      <c r="C20" s="338"/>
      <c r="D20" s="462">
        <v>0</v>
      </c>
      <c r="E20" s="462">
        <v>0</v>
      </c>
      <c r="F20" s="462">
        <v>0</v>
      </c>
      <c r="G20" s="462">
        <v>0</v>
      </c>
    </row>
    <row r="21" spans="1:7" ht="12.75">
      <c r="A21" s="138"/>
      <c r="B21" s="319" t="s">
        <v>2737</v>
      </c>
      <c r="C21" s="340"/>
      <c r="D21" s="460">
        <v>0</v>
      </c>
      <c r="E21" s="460">
        <v>0</v>
      </c>
      <c r="F21" s="460">
        <v>0</v>
      </c>
      <c r="G21" s="460">
        <v>0</v>
      </c>
    </row>
    <row r="22" spans="1:7" ht="12.75">
      <c r="A22" s="138"/>
      <c r="B22" s="347" t="s">
        <v>1226</v>
      </c>
      <c r="C22" s="341"/>
      <c r="D22" s="289">
        <f>SUM(D16:D21)</f>
        <v>23002</v>
      </c>
      <c r="E22" s="289">
        <f>SUM(E16:E21)</f>
        <v>19226</v>
      </c>
      <c r="F22" s="289">
        <f>SUM(F16:F21)</f>
        <v>17446</v>
      </c>
      <c r="G22" s="289">
        <f>SUM(G16:G21)</f>
        <v>15981</v>
      </c>
    </row>
    <row r="23" spans="1:7" ht="12.75">
      <c r="A23" s="138"/>
      <c r="D23" s="141"/>
      <c r="E23" s="141"/>
      <c r="F23" s="141"/>
      <c r="G23" s="141"/>
    </row>
    <row r="24" spans="1:7" ht="12.75">
      <c r="A24" s="138"/>
      <c r="B24" s="313" t="s">
        <v>2752</v>
      </c>
      <c r="C24" s="335"/>
      <c r="D24" s="458">
        <v>22794</v>
      </c>
      <c r="E24" s="458">
        <v>19038</v>
      </c>
      <c r="F24" s="458">
        <v>17258</v>
      </c>
      <c r="G24" s="458">
        <v>15793</v>
      </c>
    </row>
    <row r="25" spans="1:7" ht="12.75">
      <c r="A25" s="138"/>
      <c r="B25" s="317" t="s">
        <v>2753</v>
      </c>
      <c r="C25" s="338"/>
      <c r="D25" s="462">
        <v>208</v>
      </c>
      <c r="E25" s="462">
        <v>188</v>
      </c>
      <c r="F25" s="462">
        <v>188</v>
      </c>
      <c r="G25" s="462">
        <v>188</v>
      </c>
    </row>
    <row r="26" spans="1:7" ht="12.75">
      <c r="A26" s="138"/>
      <c r="B26" s="319" t="s">
        <v>2737</v>
      </c>
      <c r="C26" s="340"/>
      <c r="D26" s="460">
        <v>0</v>
      </c>
      <c r="E26" s="460">
        <v>0</v>
      </c>
      <c r="F26" s="460">
        <v>0</v>
      </c>
      <c r="G26" s="460">
        <v>0</v>
      </c>
    </row>
    <row r="27" spans="1:7" ht="12.75">
      <c r="A27" s="138"/>
      <c r="B27" s="347" t="s">
        <v>1226</v>
      </c>
      <c r="C27" s="341"/>
      <c r="D27" s="289">
        <f>SUM(D24:D26)</f>
        <v>23002</v>
      </c>
      <c r="E27" s="289">
        <f>SUM(E24:E26)</f>
        <v>19226</v>
      </c>
      <c r="F27" s="289">
        <f>SUM(F24:F26)</f>
        <v>17446</v>
      </c>
      <c r="G27" s="289">
        <f>SUM(G24:G26)</f>
        <v>15981</v>
      </c>
    </row>
    <row r="28" ht="12.75">
      <c r="A28" s="138"/>
    </row>
    <row r="29" ht="12.75">
      <c r="A29" s="138"/>
    </row>
    <row r="30" spans="1:2" ht="12.75">
      <c r="A30" s="138" t="s">
        <v>1235</v>
      </c>
      <c r="B30" s="142" t="s">
        <v>1234</v>
      </c>
    </row>
    <row r="32" spans="1:7" ht="12.75">
      <c r="A32" s="138"/>
      <c r="D32" s="502">
        <f>YEAR(D11)</f>
        <v>2017</v>
      </c>
      <c r="E32" s="502">
        <f>YEAR(E11)</f>
        <v>2016</v>
      </c>
      <c r="F32" s="502">
        <f>YEAR(F11)</f>
        <v>2015</v>
      </c>
      <c r="G32" s="502">
        <f>YEAR(G11)</f>
        <v>2014</v>
      </c>
    </row>
    <row r="33" spans="1:7" ht="12.75">
      <c r="A33" s="138"/>
      <c r="B33" s="313" t="s">
        <v>1233</v>
      </c>
      <c r="C33" s="457"/>
      <c r="D33" s="458">
        <v>2950</v>
      </c>
      <c r="E33" s="458">
        <v>1050</v>
      </c>
      <c r="F33" s="458">
        <v>1250</v>
      </c>
      <c r="G33" s="458">
        <v>4950</v>
      </c>
    </row>
    <row r="34" spans="1:7" ht="12.75">
      <c r="A34" s="138"/>
      <c r="B34" s="319" t="s">
        <v>1232</v>
      </c>
      <c r="C34" s="459"/>
      <c r="D34" s="460">
        <v>826</v>
      </c>
      <c r="E34" s="460">
        <v>730</v>
      </c>
      <c r="F34" s="460">
        <v>215</v>
      </c>
      <c r="G34" s="460">
        <v>556</v>
      </c>
    </row>
    <row r="35" spans="1:7" ht="12.75">
      <c r="A35" s="138"/>
      <c r="B35" s="303" t="s">
        <v>1226</v>
      </c>
      <c r="C35" s="323"/>
      <c r="D35" s="289">
        <f>SUM(D33:D34)</f>
        <v>3776</v>
      </c>
      <c r="E35" s="289">
        <f>SUM(E33:E34)</f>
        <v>1780</v>
      </c>
      <c r="F35" s="289">
        <f>SUM(F33:F34)</f>
        <v>1465</v>
      </c>
      <c r="G35" s="289">
        <f>SUM(G33:G34)</f>
        <v>5506</v>
      </c>
    </row>
    <row r="36" spans="1:7" ht="12.75">
      <c r="A36" s="138"/>
      <c r="D36" s="141"/>
      <c r="E36" s="141"/>
      <c r="F36" s="141"/>
      <c r="G36" s="141"/>
    </row>
    <row r="37" spans="1:7" ht="12.75">
      <c r="A37" s="138"/>
      <c r="B37" s="313" t="s">
        <v>1231</v>
      </c>
      <c r="C37" s="348"/>
      <c r="D37" s="458">
        <v>3776</v>
      </c>
      <c r="E37" s="458">
        <v>1780</v>
      </c>
      <c r="F37" s="458">
        <v>1465</v>
      </c>
      <c r="G37" s="458">
        <v>5506</v>
      </c>
    </row>
    <row r="38" spans="1:7" ht="12.75">
      <c r="A38" s="138"/>
      <c r="B38" s="317" t="s">
        <v>1230</v>
      </c>
      <c r="C38" s="349"/>
      <c r="D38" s="462">
        <v>0</v>
      </c>
      <c r="E38" s="462">
        <v>0</v>
      </c>
      <c r="F38" s="462">
        <v>0</v>
      </c>
      <c r="G38" s="462">
        <v>0</v>
      </c>
    </row>
    <row r="39" spans="1:7" ht="12.75">
      <c r="A39" s="138"/>
      <c r="B39" s="317" t="s">
        <v>1229</v>
      </c>
      <c r="C39" s="349"/>
      <c r="D39" s="462">
        <v>0</v>
      </c>
      <c r="E39" s="462">
        <v>0</v>
      </c>
      <c r="F39" s="462">
        <v>0</v>
      </c>
      <c r="G39" s="462">
        <v>0</v>
      </c>
    </row>
    <row r="40" spans="1:7" ht="12.75">
      <c r="A40" s="138"/>
      <c r="B40" s="317" t="s">
        <v>1228</v>
      </c>
      <c r="C40" s="349"/>
      <c r="D40" s="462">
        <v>0</v>
      </c>
      <c r="E40" s="462">
        <v>0</v>
      </c>
      <c r="F40" s="462">
        <v>0</v>
      </c>
      <c r="G40" s="462">
        <v>0</v>
      </c>
    </row>
    <row r="41" spans="1:7" ht="12.75">
      <c r="A41" s="138"/>
      <c r="B41" s="317" t="s">
        <v>1227</v>
      </c>
      <c r="C41" s="349"/>
      <c r="D41" s="462">
        <v>0</v>
      </c>
      <c r="E41" s="462">
        <v>0</v>
      </c>
      <c r="F41" s="462">
        <v>0</v>
      </c>
      <c r="G41" s="462">
        <v>0</v>
      </c>
    </row>
    <row r="42" spans="1:7" ht="12.75">
      <c r="A42" s="138"/>
      <c r="B42" s="319" t="s">
        <v>2737</v>
      </c>
      <c r="C42" s="350"/>
      <c r="D42" s="460">
        <v>0</v>
      </c>
      <c r="E42" s="460">
        <v>0</v>
      </c>
      <c r="F42" s="460">
        <v>0</v>
      </c>
      <c r="G42" s="460">
        <v>0</v>
      </c>
    </row>
    <row r="43" spans="1:7" ht="12.75">
      <c r="A43" s="138"/>
      <c r="B43" s="303" t="s">
        <v>1226</v>
      </c>
      <c r="C43" s="323"/>
      <c r="D43" s="289">
        <f>SUM(D37:D42)</f>
        <v>3776</v>
      </c>
      <c r="E43" s="289">
        <f>SUM(E37:E42)</f>
        <v>1780</v>
      </c>
      <c r="F43" s="289">
        <f>SUM(F37:F42)</f>
        <v>1465</v>
      </c>
      <c r="G43" s="289">
        <f>SUM(G37:G42)</f>
        <v>5506</v>
      </c>
    </row>
    <row r="44" spans="1:7" ht="12.75">
      <c r="A44" s="138"/>
      <c r="D44" s="141"/>
      <c r="E44" s="141"/>
      <c r="F44" s="141"/>
      <c r="G44" s="141"/>
    </row>
    <row r="45" spans="1:7" ht="12.75">
      <c r="A45" s="138"/>
      <c r="B45" s="313" t="s">
        <v>2752</v>
      </c>
      <c r="C45" s="335"/>
      <c r="D45" s="458">
        <v>3756</v>
      </c>
      <c r="E45" s="458">
        <v>1780</v>
      </c>
      <c r="F45" s="458">
        <v>1465</v>
      </c>
      <c r="G45" s="458">
        <v>5431</v>
      </c>
    </row>
    <row r="46" spans="1:7" ht="12.75">
      <c r="A46" s="138"/>
      <c r="B46" s="317" t="s">
        <v>2753</v>
      </c>
      <c r="C46" s="338"/>
      <c r="D46" s="462">
        <v>20</v>
      </c>
      <c r="E46" s="462">
        <v>0</v>
      </c>
      <c r="F46" s="462">
        <v>0</v>
      </c>
      <c r="G46" s="462">
        <v>75</v>
      </c>
    </row>
    <row r="47" spans="1:7" ht="12.75">
      <c r="A47" s="138"/>
      <c r="B47" s="319" t="s">
        <v>2737</v>
      </c>
      <c r="C47" s="340"/>
      <c r="D47" s="460">
        <v>0</v>
      </c>
      <c r="E47" s="460">
        <v>0</v>
      </c>
      <c r="F47" s="460">
        <v>0</v>
      </c>
      <c r="G47" s="460">
        <v>0</v>
      </c>
    </row>
    <row r="48" spans="1:7" ht="12.75">
      <c r="A48" s="138"/>
      <c r="B48" s="303" t="s">
        <v>1226</v>
      </c>
      <c r="C48" s="304"/>
      <c r="D48" s="289">
        <f>SUM(D45:D47)</f>
        <v>3776</v>
      </c>
      <c r="E48" s="289">
        <f>SUM(E45:E47)</f>
        <v>1780</v>
      </c>
      <c r="F48" s="289">
        <f>SUM(F45:F47)</f>
        <v>1465</v>
      </c>
      <c r="G48" s="289">
        <f>SUM(G45:G47)</f>
        <v>5506</v>
      </c>
    </row>
    <row r="49" ht="12.75">
      <c r="A49" s="138"/>
    </row>
    <row r="50" ht="12.75">
      <c r="A50" s="138"/>
    </row>
    <row r="51" ht="12.75">
      <c r="A51" s="138"/>
    </row>
    <row r="52" ht="12.75">
      <c r="A52" s="138"/>
    </row>
    <row r="53" ht="12.75">
      <c r="A53" s="138"/>
    </row>
    <row r="54" ht="12.75">
      <c r="A54" s="138"/>
    </row>
    <row r="55" ht="12.75">
      <c r="A55" s="138"/>
    </row>
    <row r="56" ht="12.75">
      <c r="A56" s="138"/>
    </row>
    <row r="57" ht="12.75">
      <c r="A57" s="138"/>
    </row>
    <row r="58" ht="12.75">
      <c r="A58" s="138"/>
    </row>
    <row r="59" ht="12.75">
      <c r="A59" s="138"/>
    </row>
    <row r="60" ht="12.75">
      <c r="A60" s="138"/>
    </row>
    <row r="61" ht="12.75">
      <c r="A61" s="138"/>
    </row>
    <row r="62" ht="12.75">
      <c r="A62" s="138"/>
    </row>
    <row r="63" ht="12.75">
      <c r="A63" s="138"/>
    </row>
    <row r="64" ht="12.75">
      <c r="A64" s="138"/>
    </row>
    <row r="65" ht="12.75">
      <c r="A65" s="138"/>
    </row>
    <row r="66" ht="12.75">
      <c r="A66" s="138"/>
    </row>
    <row r="67" ht="12.75">
      <c r="A67" s="138"/>
    </row>
    <row r="68" ht="12.75">
      <c r="A68" s="138"/>
    </row>
    <row r="69" ht="12.75">
      <c r="A69" s="138"/>
    </row>
  </sheetData>
  <sheetProtection/>
  <printOptions/>
  <pageMargins left="0.2362204724409449" right="0.07874015748031496" top="0.9448818897637796" bottom="0.4724409448818898" header="0.5118110236220472" footer="0.5118110236220472"/>
  <pageSetup firstPageNumber="11" useFirstPageNumber="1" horizontalDpi="600" verticalDpi="600" orientation="portrait" paperSize="9" scale="69" r:id="rId2"/>
  <headerFooter alignWithMargins="0">
    <oddFooter>&amp;L&amp;G&amp;CPage &amp;P de 13&amp;R&amp;D</oddFooter>
  </headerFooter>
  <legacyDrawingHF r:id="rId1"/>
</worksheet>
</file>

<file path=xl/worksheets/sheet12.xml><?xml version="1.0" encoding="utf-8"?>
<worksheet xmlns="http://schemas.openxmlformats.org/spreadsheetml/2006/main" xmlns:r="http://schemas.openxmlformats.org/officeDocument/2006/relationships">
  <sheetPr>
    <tabColor theme="3"/>
  </sheetPr>
  <dimension ref="A1:I126"/>
  <sheetViews>
    <sheetView zoomScalePageLayoutView="0" workbookViewId="0" topLeftCell="A43">
      <selection activeCell="N127" sqref="N127"/>
    </sheetView>
  </sheetViews>
  <sheetFormatPr defaultColWidth="11.421875" defaultRowHeight="15"/>
  <cols>
    <col min="1" max="1" width="7.421875" style="138" customWidth="1"/>
    <col min="2" max="16384" width="11.421875" style="134" customWidth="1"/>
  </cols>
  <sheetData>
    <row r="1" spans="1:9" s="224" customFormat="1" ht="20.25" customHeight="1">
      <c r="A1" s="298"/>
      <c r="B1" s="299" t="s">
        <v>1041</v>
      </c>
      <c r="C1" s="300"/>
      <c r="D1" s="300"/>
      <c r="E1" s="300"/>
      <c r="F1" s="300"/>
      <c r="G1" s="300"/>
      <c r="H1" s="300"/>
      <c r="I1" s="300"/>
    </row>
    <row r="2" spans="1:2" ht="12.75">
      <c r="A2" s="183"/>
      <c r="B2" s="182"/>
    </row>
    <row r="3" spans="1:2" ht="12.75">
      <c r="A3" s="184" t="s">
        <v>1320</v>
      </c>
      <c r="B3" s="182"/>
    </row>
    <row r="4" ht="12.75">
      <c r="B4" s="134" t="s">
        <v>1319</v>
      </c>
    </row>
    <row r="5" ht="12.75">
      <c r="B5" s="134" t="s">
        <v>1318</v>
      </c>
    </row>
    <row r="6" ht="12.75">
      <c r="B6" s="134" t="s">
        <v>1317</v>
      </c>
    </row>
    <row r="8" spans="1:9" s="224" customFormat="1" ht="20.25" customHeight="1">
      <c r="A8" s="298"/>
      <c r="B8" s="299" t="s">
        <v>1316</v>
      </c>
      <c r="C8" s="300"/>
      <c r="D8" s="300"/>
      <c r="E8" s="300"/>
      <c r="F8" s="300"/>
      <c r="G8" s="300"/>
      <c r="H8" s="300"/>
      <c r="I8" s="300"/>
    </row>
    <row r="10" spans="1:2" ht="12.75">
      <c r="A10" s="138" t="s">
        <v>1030</v>
      </c>
      <c r="B10" s="134" t="s">
        <v>1315</v>
      </c>
    </row>
    <row r="12" spans="1:2" ht="12.75">
      <c r="A12" s="138" t="s">
        <v>1028</v>
      </c>
      <c r="B12" s="137" t="s">
        <v>1314</v>
      </c>
    </row>
    <row r="13" ht="12.75">
      <c r="B13" s="134" t="s">
        <v>1313</v>
      </c>
    </row>
    <row r="14" ht="12.75">
      <c r="B14" s="134" t="s">
        <v>1312</v>
      </c>
    </row>
    <row r="15" ht="12.75">
      <c r="B15" s="134" t="s">
        <v>1311</v>
      </c>
    </row>
    <row r="16" ht="12.75">
      <c r="B16" s="134" t="s">
        <v>1310</v>
      </c>
    </row>
    <row r="17" ht="12.75">
      <c r="B17" s="134" t="s">
        <v>1309</v>
      </c>
    </row>
    <row r="18" ht="12.75">
      <c r="B18" s="134" t="s">
        <v>1308</v>
      </c>
    </row>
    <row r="19" ht="12.75">
      <c r="B19" s="134" t="s">
        <v>1307</v>
      </c>
    </row>
    <row r="21" spans="1:2" ht="12.75">
      <c r="A21" s="138" t="s">
        <v>1020</v>
      </c>
      <c r="B21" s="137" t="s">
        <v>1019</v>
      </c>
    </row>
    <row r="22" ht="12.75">
      <c r="B22" s="463" t="s">
        <v>1306</v>
      </c>
    </row>
    <row r="23" spans="1:2" ht="12.75">
      <c r="A23" s="138" t="s">
        <v>1010</v>
      </c>
      <c r="B23" s="137" t="s">
        <v>1009</v>
      </c>
    </row>
    <row r="25" ht="12.75">
      <c r="B25" s="176" t="s">
        <v>1305</v>
      </c>
    </row>
    <row r="26" ht="12.75">
      <c r="B26" s="166" t="s">
        <v>1304</v>
      </c>
    </row>
    <row r="27" spans="1:2" s="166" customFormat="1" ht="12.75">
      <c r="A27" s="177"/>
      <c r="B27" s="166" t="s">
        <v>1303</v>
      </c>
    </row>
    <row r="28" spans="1:2" s="166" customFormat="1" ht="12.75">
      <c r="A28" s="177"/>
      <c r="B28" s="134" t="s">
        <v>1302</v>
      </c>
    </row>
    <row r="29" s="166" customFormat="1" ht="12.75">
      <c r="A29" s="177"/>
    </row>
    <row r="30" ht="12.75">
      <c r="B30" s="176" t="s">
        <v>1301</v>
      </c>
    </row>
    <row r="31" ht="12.75">
      <c r="B31" s="134" t="s">
        <v>1300</v>
      </c>
    </row>
    <row r="32" ht="12.75">
      <c r="B32" s="134" t="s">
        <v>1299</v>
      </c>
    </row>
    <row r="33" ht="12.75">
      <c r="B33" s="134" t="s">
        <v>1298</v>
      </c>
    </row>
    <row r="35" ht="12.75">
      <c r="B35" s="176" t="s">
        <v>1297</v>
      </c>
    </row>
    <row r="36" ht="12.75">
      <c r="B36" s="134" t="s">
        <v>1296</v>
      </c>
    </row>
    <row r="37" ht="12.75">
      <c r="B37" s="134" t="s">
        <v>1295</v>
      </c>
    </row>
    <row r="38" ht="12.75">
      <c r="B38" s="134" t="s">
        <v>1294</v>
      </c>
    </row>
    <row r="39" ht="12.75">
      <c r="B39" s="134" t="s">
        <v>1293</v>
      </c>
    </row>
    <row r="40" ht="12.75">
      <c r="B40" s="134" t="s">
        <v>1292</v>
      </c>
    </row>
    <row r="41" ht="12.75">
      <c r="B41" s="134" t="s">
        <v>1291</v>
      </c>
    </row>
    <row r="42" ht="12.75">
      <c r="B42" s="134" t="s">
        <v>1290</v>
      </c>
    </row>
    <row r="44" spans="1:2" ht="12.75">
      <c r="A44" s="138" t="s">
        <v>1001</v>
      </c>
      <c r="B44" s="137" t="s">
        <v>1000</v>
      </c>
    </row>
    <row r="46" ht="12.75">
      <c r="B46" s="134" t="s">
        <v>1289</v>
      </c>
    </row>
    <row r="47" ht="12.75">
      <c r="B47" s="179" t="s">
        <v>1288</v>
      </c>
    </row>
    <row r="48" ht="12.75">
      <c r="B48" s="179" t="s">
        <v>1287</v>
      </c>
    </row>
    <row r="49" ht="12.75">
      <c r="B49" s="179" t="s">
        <v>1286</v>
      </c>
    </row>
    <row r="51" ht="12.75">
      <c r="B51" s="134" t="s">
        <v>1285</v>
      </c>
    </row>
    <row r="52" ht="12.75">
      <c r="B52" s="134" t="s">
        <v>1284</v>
      </c>
    </row>
    <row r="53" ht="12.75">
      <c r="B53" s="134" t="s">
        <v>1283</v>
      </c>
    </row>
    <row r="54" ht="12.75">
      <c r="B54" s="134" t="s">
        <v>1282</v>
      </c>
    </row>
    <row r="56" ht="12.75">
      <c r="B56" s="134" t="s">
        <v>1281</v>
      </c>
    </row>
    <row r="57" ht="12.75">
      <c r="B57" s="166" t="s">
        <v>1280</v>
      </c>
    </row>
    <row r="58" ht="12.75">
      <c r="B58" s="166"/>
    </row>
    <row r="59" spans="1:2" ht="12.75">
      <c r="A59" s="138">
        <v>3</v>
      </c>
      <c r="B59" s="137" t="s">
        <v>1279</v>
      </c>
    </row>
    <row r="61" ht="12.75">
      <c r="B61" s="176" t="s">
        <v>1278</v>
      </c>
    </row>
    <row r="62" ht="12.75">
      <c r="B62" s="166" t="s">
        <v>1277</v>
      </c>
    </row>
    <row r="63" ht="12.75">
      <c r="B63" s="134" t="s">
        <v>1276</v>
      </c>
    </row>
    <row r="64" ht="12.75">
      <c r="B64" s="134" t="s">
        <v>1275</v>
      </c>
    </row>
    <row r="65" ht="12.75">
      <c r="B65" s="134" t="s">
        <v>1274</v>
      </c>
    </row>
    <row r="67" ht="12.75">
      <c r="B67" s="176" t="s">
        <v>1273</v>
      </c>
    </row>
    <row r="68" ht="12.75">
      <c r="B68" s="134" t="s">
        <v>1272</v>
      </c>
    </row>
    <row r="69" ht="12.75">
      <c r="B69" s="134" t="s">
        <v>1271</v>
      </c>
    </row>
    <row r="70" ht="12.75">
      <c r="B70" s="134" t="s">
        <v>1270</v>
      </c>
    </row>
    <row r="71" ht="12.75">
      <c r="B71" s="134" t="s">
        <v>1269</v>
      </c>
    </row>
    <row r="73" spans="1:2" ht="12.75">
      <c r="A73" s="138" t="s">
        <v>1896</v>
      </c>
      <c r="B73" s="137" t="s">
        <v>1895</v>
      </c>
    </row>
    <row r="75" ht="12.75">
      <c r="B75" s="176" t="s">
        <v>1881</v>
      </c>
    </row>
    <row r="76" ht="12.75">
      <c r="B76" s="166" t="s">
        <v>1268</v>
      </c>
    </row>
    <row r="78" ht="12.75">
      <c r="B78" s="176" t="s">
        <v>1886</v>
      </c>
    </row>
    <row r="79" ht="12.75">
      <c r="B79" s="134" t="s">
        <v>1267</v>
      </c>
    </row>
    <row r="81" spans="1:2" ht="12.75">
      <c r="A81" s="138" t="s">
        <v>1883</v>
      </c>
      <c r="B81" s="137" t="s">
        <v>1882</v>
      </c>
    </row>
    <row r="82" ht="12.75">
      <c r="B82" s="134" t="s">
        <v>1266</v>
      </c>
    </row>
    <row r="85" spans="1:9" s="224" customFormat="1" ht="20.25" customHeight="1">
      <c r="A85" s="298"/>
      <c r="B85" s="299" t="s">
        <v>1265</v>
      </c>
      <c r="C85" s="300"/>
      <c r="D85" s="300"/>
      <c r="E85" s="300"/>
      <c r="F85" s="300"/>
      <c r="G85" s="300"/>
      <c r="H85" s="300"/>
      <c r="I85" s="300"/>
    </row>
    <row r="87" spans="1:2" ht="12.75">
      <c r="A87" s="138">
        <v>4</v>
      </c>
      <c r="B87" s="134" t="s">
        <v>1264</v>
      </c>
    </row>
    <row r="89" ht="12.75">
      <c r="B89" s="134" t="s">
        <v>1263</v>
      </c>
    </row>
    <row r="90" ht="12.75">
      <c r="B90" s="134" t="s">
        <v>1262</v>
      </c>
    </row>
    <row r="92" spans="1:2" ht="12.75">
      <c r="A92" s="138" t="s">
        <v>1261</v>
      </c>
      <c r="B92" s="137" t="s">
        <v>1260</v>
      </c>
    </row>
    <row r="93" ht="12.75">
      <c r="B93" s="134" t="s">
        <v>1259</v>
      </c>
    </row>
    <row r="94" ht="12.75">
      <c r="B94" s="134" t="s">
        <v>1258</v>
      </c>
    </row>
    <row r="95" ht="12.75">
      <c r="B95" s="134" t="s">
        <v>1257</v>
      </c>
    </row>
    <row r="97" spans="1:2" ht="12.75">
      <c r="A97" s="138" t="s">
        <v>1132</v>
      </c>
      <c r="B97" s="137" t="s">
        <v>1256</v>
      </c>
    </row>
    <row r="98" ht="12.75">
      <c r="B98" s="134" t="s">
        <v>1255</v>
      </c>
    </row>
    <row r="99" ht="12.75">
      <c r="B99" s="134" t="s">
        <v>1254</v>
      </c>
    </row>
    <row r="101" spans="1:2" ht="12.75">
      <c r="A101" s="138" t="s">
        <v>1129</v>
      </c>
      <c r="B101" s="137" t="s">
        <v>1253</v>
      </c>
    </row>
    <row r="102" ht="12.75">
      <c r="B102" s="134" t="s">
        <v>1252</v>
      </c>
    </row>
    <row r="103" ht="12.75">
      <c r="B103" s="134" t="s">
        <v>1251</v>
      </c>
    </row>
    <row r="104" ht="12.75">
      <c r="B104" s="134" t="s">
        <v>1250</v>
      </c>
    </row>
    <row r="106" spans="1:2" ht="12.75">
      <c r="A106" s="138" t="s">
        <v>1111</v>
      </c>
      <c r="B106" s="137" t="s">
        <v>1249</v>
      </c>
    </row>
    <row r="107" ht="12.75">
      <c r="B107" s="134" t="s">
        <v>1248</v>
      </c>
    </row>
    <row r="109" spans="1:2" ht="12.75">
      <c r="A109" s="138" t="s">
        <v>1085</v>
      </c>
      <c r="B109" s="178" t="s">
        <v>1247</v>
      </c>
    </row>
    <row r="110" ht="12.75">
      <c r="B110" s="178"/>
    </row>
    <row r="111" ht="15">
      <c r="B111" s="176" t="s">
        <v>1246</v>
      </c>
    </row>
    <row r="112" ht="12.75">
      <c r="B112" s="134" t="s">
        <v>1245</v>
      </c>
    </row>
    <row r="114" ht="12.75">
      <c r="B114" s="464" t="s">
        <v>1244</v>
      </c>
    </row>
    <row r="115" ht="12.75">
      <c r="B115" s="134" t="s">
        <v>1243</v>
      </c>
    </row>
    <row r="118" spans="1:9" s="224" customFormat="1" ht="20.25" customHeight="1">
      <c r="A118" s="298"/>
      <c r="B118" s="299" t="s">
        <v>1242</v>
      </c>
      <c r="C118" s="300"/>
      <c r="D118" s="300"/>
      <c r="E118" s="300"/>
      <c r="F118" s="300"/>
      <c r="G118" s="300"/>
      <c r="H118" s="300"/>
      <c r="I118" s="300"/>
    </row>
    <row r="120" spans="1:2" ht="12.75">
      <c r="A120" s="138">
        <v>5</v>
      </c>
      <c r="B120" s="134" t="s">
        <v>1241</v>
      </c>
    </row>
    <row r="122" spans="1:9" ht="20.25" customHeight="1">
      <c r="A122" s="298"/>
      <c r="B122" s="299" t="s">
        <v>1240</v>
      </c>
      <c r="C122" s="300"/>
      <c r="D122" s="300"/>
      <c r="E122" s="300"/>
      <c r="F122" s="300"/>
      <c r="G122" s="300"/>
      <c r="H122" s="300"/>
      <c r="I122" s="300"/>
    </row>
    <row r="124" spans="1:2" ht="12.75">
      <c r="A124" s="177" t="s">
        <v>1237</v>
      </c>
      <c r="B124" s="166" t="s">
        <v>1239</v>
      </c>
    </row>
    <row r="126" spans="1:2" ht="12.75">
      <c r="A126" s="177" t="s">
        <v>1235</v>
      </c>
      <c r="B126" s="166" t="s">
        <v>1239</v>
      </c>
    </row>
  </sheetData>
  <sheetProtection/>
  <printOptions/>
  <pageMargins left="0.2362204724409449" right="0.07874015748031496" top="0.9448818897637796" bottom="0.4724409448818898" header="0.5118110236220472" footer="0.5118110236220472"/>
  <pageSetup firstPageNumber="12" useFirstPageNumber="1" horizontalDpi="600" verticalDpi="600" orientation="portrait" paperSize="9" scale="69" r:id="rId2"/>
  <headerFooter alignWithMargins="0">
    <oddFooter>&amp;L&amp;G&amp;CPage &amp;P de 13&amp;R&amp;D</oddFooter>
  </headerFooter>
  <legacyDrawingHF r:id="rId1"/>
</worksheet>
</file>

<file path=xl/worksheets/sheet13.xml><?xml version="1.0" encoding="utf-8"?>
<worksheet xmlns="http://schemas.openxmlformats.org/spreadsheetml/2006/main" xmlns:r="http://schemas.openxmlformats.org/officeDocument/2006/relationships">
  <dimension ref="A1:N112"/>
  <sheetViews>
    <sheetView tabSelected="1" zoomScale="85" zoomScaleNormal="85" zoomScalePageLayoutView="0" workbookViewId="0" topLeftCell="A1">
      <selection activeCell="E20" sqref="E20"/>
    </sheetView>
  </sheetViews>
  <sheetFormatPr defaultColWidth="8.8515625" defaultRowHeight="15" outlineLevelRow="1"/>
  <cols>
    <col min="1" max="1" width="13.28125" style="5" customWidth="1"/>
    <col min="2" max="2" width="60.57421875" style="5" bestFit="1" customWidth="1"/>
    <col min="3" max="7" width="41.00390625" style="5" customWidth="1"/>
    <col min="8" max="8" width="7.28125" style="5" customWidth="1"/>
    <col min="9" max="9" width="92.00390625" style="5" customWidth="1"/>
    <col min="10" max="11" width="47.7109375" style="5" customWidth="1"/>
    <col min="12" max="12" width="7.28125" style="5" customWidth="1"/>
    <col min="13" max="13" width="25.7109375" style="5" customWidth="1"/>
    <col min="14" max="14" width="25.7109375" style="3" customWidth="1"/>
    <col min="15" max="16384" width="8.8515625" style="1" customWidth="1"/>
  </cols>
  <sheetData>
    <row r="1" spans="1:2" ht="45" customHeight="1">
      <c r="A1" s="601" t="s">
        <v>2</v>
      </c>
      <c r="B1" s="601"/>
    </row>
    <row r="2" spans="1:13" ht="31.5">
      <c r="A2" s="22" t="s">
        <v>3</v>
      </c>
      <c r="B2" s="22"/>
      <c r="C2" s="3"/>
      <c r="D2" s="3"/>
      <c r="E2" s="3"/>
      <c r="F2" s="580" t="s">
        <v>150</v>
      </c>
      <c r="G2" s="48"/>
      <c r="H2" s="3"/>
      <c r="I2" s="22"/>
      <c r="J2" s="3"/>
      <c r="K2" s="3"/>
      <c r="L2" s="3"/>
      <c r="M2" s="3"/>
    </row>
    <row r="3" spans="1:13" ht="15.75" thickBot="1">
      <c r="A3" s="3"/>
      <c r="B3" s="79"/>
      <c r="C3" s="79"/>
      <c r="D3" s="3"/>
      <c r="E3" s="3"/>
      <c r="F3" s="3"/>
      <c r="G3" s="3"/>
      <c r="H3" s="3"/>
      <c r="L3" s="3"/>
      <c r="M3" s="3"/>
    </row>
    <row r="4" spans="1:13" ht="19.5" thickBot="1">
      <c r="A4" s="52"/>
      <c r="B4" s="51" t="s">
        <v>2866</v>
      </c>
      <c r="C4" s="80" t="s">
        <v>2792</v>
      </c>
      <c r="D4" s="52"/>
      <c r="E4" s="52"/>
      <c r="F4" s="3"/>
      <c r="G4" s="3"/>
      <c r="H4" s="3"/>
      <c r="I4" s="21" t="s">
        <v>4</v>
      </c>
      <c r="J4" s="20" t="s">
        <v>2899</v>
      </c>
      <c r="L4" s="3"/>
      <c r="M4" s="3"/>
    </row>
    <row r="5" spans="8:13" ht="15.75" thickBot="1">
      <c r="H5" s="3"/>
      <c r="I5" s="563" t="s">
        <v>2900</v>
      </c>
      <c r="J5" s="5" t="s">
        <v>2922</v>
      </c>
      <c r="L5" s="3"/>
      <c r="M5" s="3"/>
    </row>
    <row r="6" spans="1:13" ht="18.75">
      <c r="A6" s="57"/>
      <c r="B6" s="75" t="s">
        <v>5</v>
      </c>
      <c r="C6" s="57"/>
      <c r="E6" s="4"/>
      <c r="F6" s="4"/>
      <c r="G6" s="4"/>
      <c r="H6" s="3"/>
      <c r="I6" s="563" t="s">
        <v>2901</v>
      </c>
      <c r="J6" s="5" t="s">
        <v>2923</v>
      </c>
      <c r="L6" s="3"/>
      <c r="M6" s="3"/>
    </row>
    <row r="7" spans="2:13" ht="15">
      <c r="B7" s="72" t="s">
        <v>6</v>
      </c>
      <c r="H7" s="3"/>
      <c r="I7" s="563" t="s">
        <v>2902</v>
      </c>
      <c r="J7" s="5" t="s">
        <v>2924</v>
      </c>
      <c r="L7" s="3"/>
      <c r="M7" s="3"/>
    </row>
    <row r="8" spans="2:13" ht="15">
      <c r="B8" s="72" t="s">
        <v>7</v>
      </c>
      <c r="H8" s="3"/>
      <c r="I8" s="563" t="s">
        <v>8</v>
      </c>
      <c r="J8" s="5" t="s">
        <v>9</v>
      </c>
      <c r="L8" s="3"/>
      <c r="M8" s="3"/>
    </row>
    <row r="9" spans="2:13" ht="15.75" thickBot="1">
      <c r="B9" s="73" t="s">
        <v>10</v>
      </c>
      <c r="H9" s="3"/>
      <c r="L9" s="3"/>
      <c r="M9" s="3"/>
    </row>
    <row r="10" spans="2:13" ht="15">
      <c r="B10" s="62"/>
      <c r="H10" s="3"/>
      <c r="I10" s="564" t="s">
        <v>11</v>
      </c>
      <c r="L10" s="3"/>
      <c r="M10" s="3"/>
    </row>
    <row r="11" spans="2:13" ht="15">
      <c r="B11" s="62"/>
      <c r="H11" s="3"/>
      <c r="I11" s="564" t="s">
        <v>12</v>
      </c>
      <c r="L11" s="3"/>
      <c r="M11" s="3"/>
    </row>
    <row r="12" spans="1:13" ht="37.5">
      <c r="A12" s="21" t="s">
        <v>2962</v>
      </c>
      <c r="B12" s="21" t="s">
        <v>13</v>
      </c>
      <c r="C12" s="18"/>
      <c r="D12" s="18"/>
      <c r="E12" s="18"/>
      <c r="F12" s="18"/>
      <c r="G12" s="18"/>
      <c r="H12" s="3"/>
      <c r="L12" s="3"/>
      <c r="M12" s="3"/>
    </row>
    <row r="13" spans="1:13" ht="15" customHeight="1">
      <c r="A13" s="39"/>
      <c r="B13" s="56" t="s">
        <v>14</v>
      </c>
      <c r="C13" s="39" t="s">
        <v>1051</v>
      </c>
      <c r="D13" s="39" t="s">
        <v>15</v>
      </c>
      <c r="E13" s="38"/>
      <c r="F13" s="41"/>
      <c r="G13" s="41"/>
      <c r="H13" s="3"/>
      <c r="L13" s="3"/>
      <c r="M13" s="3"/>
    </row>
    <row r="14" spans="1:13" ht="15">
      <c r="A14" s="5" t="s">
        <v>16</v>
      </c>
      <c r="B14" s="7" t="s">
        <v>17</v>
      </c>
      <c r="C14" s="566" t="s">
        <v>1033</v>
      </c>
      <c r="D14" s="566" t="s">
        <v>142</v>
      </c>
      <c r="E14" s="4"/>
      <c r="F14" s="4"/>
      <c r="G14" s="4"/>
      <c r="H14" s="3"/>
      <c r="L14" s="3"/>
      <c r="M14" s="3"/>
    </row>
    <row r="15" spans="1:13" ht="15">
      <c r="A15" s="5" t="s">
        <v>18</v>
      </c>
      <c r="B15" s="7" t="s">
        <v>2932</v>
      </c>
      <c r="C15" s="566" t="s">
        <v>19</v>
      </c>
      <c r="D15" s="566" t="s">
        <v>2924</v>
      </c>
      <c r="E15" s="4"/>
      <c r="F15" s="4"/>
      <c r="G15" s="4"/>
      <c r="H15" s="3"/>
      <c r="L15" s="3"/>
      <c r="M15" s="3"/>
    </row>
    <row r="16" spans="1:13" ht="15">
      <c r="A16" s="5" t="s">
        <v>20</v>
      </c>
      <c r="B16" s="7" t="s">
        <v>21</v>
      </c>
      <c r="C16" s="566" t="s">
        <v>2923</v>
      </c>
      <c r="D16" s="566" t="s">
        <v>2923</v>
      </c>
      <c r="E16" s="4"/>
      <c r="F16" s="4"/>
      <c r="G16" s="4"/>
      <c r="H16" s="3"/>
      <c r="L16" s="3"/>
      <c r="M16" s="3"/>
    </row>
    <row r="17" spans="1:13" ht="15">
      <c r="A17" s="5" t="s">
        <v>22</v>
      </c>
      <c r="B17" s="7" t="s">
        <v>23</v>
      </c>
      <c r="C17" s="566" t="s">
        <v>2686</v>
      </c>
      <c r="D17" s="566" t="s">
        <v>143</v>
      </c>
      <c r="E17" s="4"/>
      <c r="F17" s="4"/>
      <c r="G17" s="4"/>
      <c r="H17" s="3"/>
      <c r="L17" s="3"/>
      <c r="M17" s="3"/>
    </row>
    <row r="18" spans="1:13" ht="15">
      <c r="A18" s="5" t="s">
        <v>24</v>
      </c>
      <c r="B18" s="7" t="s">
        <v>25</v>
      </c>
      <c r="C18" s="566" t="s">
        <v>1033</v>
      </c>
      <c r="D18" s="566" t="s">
        <v>142</v>
      </c>
      <c r="E18" s="4"/>
      <c r="F18" s="4"/>
      <c r="G18" s="4"/>
      <c r="H18" s="3"/>
      <c r="L18" s="3"/>
      <c r="M18" s="3"/>
    </row>
    <row r="19" spans="1:13" ht="15">
      <c r="A19" s="5" t="s">
        <v>26</v>
      </c>
      <c r="B19" s="7" t="s">
        <v>27</v>
      </c>
      <c r="C19" s="566" t="s">
        <v>2923</v>
      </c>
      <c r="D19" s="566" t="s">
        <v>2923</v>
      </c>
      <c r="E19" s="4"/>
      <c r="F19" s="4"/>
      <c r="G19" s="4"/>
      <c r="H19" s="3"/>
      <c r="L19" s="3"/>
      <c r="M19" s="3"/>
    </row>
    <row r="20" spans="1:13" ht="15">
      <c r="A20" s="5" t="s">
        <v>28</v>
      </c>
      <c r="B20" s="7" t="s">
        <v>29</v>
      </c>
      <c r="C20" s="566" t="s">
        <v>30</v>
      </c>
      <c r="D20" s="566" t="s">
        <v>144</v>
      </c>
      <c r="E20" s="4"/>
      <c r="F20" s="4"/>
      <c r="G20" s="4"/>
      <c r="H20" s="3"/>
      <c r="L20" s="3"/>
      <c r="M20" s="3"/>
    </row>
    <row r="21" spans="1:13" ht="15">
      <c r="A21" s="5" t="s">
        <v>31</v>
      </c>
      <c r="B21" s="7" t="s">
        <v>32</v>
      </c>
      <c r="C21" s="566" t="s">
        <v>2923</v>
      </c>
      <c r="D21" s="566" t="s">
        <v>2923</v>
      </c>
      <c r="E21" s="4"/>
      <c r="F21" s="4"/>
      <c r="G21" s="4"/>
      <c r="H21" s="3"/>
      <c r="L21" s="3"/>
      <c r="M21" s="3"/>
    </row>
    <row r="22" spans="1:13" ht="15">
      <c r="A22" s="5" t="s">
        <v>33</v>
      </c>
      <c r="B22" s="7" t="s">
        <v>34</v>
      </c>
      <c r="C22" s="566" t="s">
        <v>2923</v>
      </c>
      <c r="D22" s="566" t="s">
        <v>2923</v>
      </c>
      <c r="E22" s="4"/>
      <c r="F22" s="4"/>
      <c r="G22" s="4"/>
      <c r="H22" s="3"/>
      <c r="L22" s="3"/>
      <c r="M22" s="3"/>
    </row>
    <row r="23" spans="1:13" ht="15">
      <c r="A23" s="5" t="s">
        <v>35</v>
      </c>
      <c r="B23" s="7" t="s">
        <v>36</v>
      </c>
      <c r="C23" s="566" t="s">
        <v>2923</v>
      </c>
      <c r="D23" s="566" t="s">
        <v>2923</v>
      </c>
      <c r="E23" s="4"/>
      <c r="F23" s="4"/>
      <c r="G23" s="4"/>
      <c r="H23" s="3"/>
      <c r="L23" s="3"/>
      <c r="M23" s="3"/>
    </row>
    <row r="24" spans="1:13" ht="15">
      <c r="A24" s="5" t="s">
        <v>37</v>
      </c>
      <c r="B24" s="7" t="s">
        <v>38</v>
      </c>
      <c r="C24" s="566" t="s">
        <v>39</v>
      </c>
      <c r="D24" s="566" t="s">
        <v>2923</v>
      </c>
      <c r="E24" s="4"/>
      <c r="F24" s="4"/>
      <c r="G24" s="4"/>
      <c r="H24" s="3"/>
      <c r="L24" s="3"/>
      <c r="M24" s="3"/>
    </row>
    <row r="25" spans="1:13" ht="15" hidden="1" outlineLevel="1">
      <c r="A25" s="5" t="s">
        <v>40</v>
      </c>
      <c r="B25" s="54"/>
      <c r="E25" s="4"/>
      <c r="F25" s="4"/>
      <c r="G25" s="4"/>
      <c r="H25" s="3"/>
      <c r="L25" s="3"/>
      <c r="M25" s="3"/>
    </row>
    <row r="26" spans="1:13" ht="15" hidden="1" outlineLevel="1">
      <c r="A26" s="5" t="s">
        <v>41</v>
      </c>
      <c r="B26" s="54"/>
      <c r="E26" s="4"/>
      <c r="F26" s="4"/>
      <c r="G26" s="4"/>
      <c r="H26" s="3"/>
      <c r="L26" s="3"/>
      <c r="M26" s="3"/>
    </row>
    <row r="27" spans="1:13" ht="15" hidden="1" outlineLevel="1">
      <c r="A27" s="5" t="s">
        <v>42</v>
      </c>
      <c r="B27" s="54"/>
      <c r="E27" s="4"/>
      <c r="F27" s="4"/>
      <c r="G27" s="4"/>
      <c r="H27" s="3"/>
      <c r="L27" s="3"/>
      <c r="M27" s="3"/>
    </row>
    <row r="28" spans="1:13" ht="15" hidden="1" outlineLevel="1">
      <c r="A28" s="5" t="s">
        <v>43</v>
      </c>
      <c r="B28" s="54"/>
      <c r="E28" s="4"/>
      <c r="F28" s="4"/>
      <c r="G28" s="4"/>
      <c r="H28" s="3"/>
      <c r="L28" s="3"/>
      <c r="M28" s="3"/>
    </row>
    <row r="29" spans="1:13" ht="15" hidden="1" outlineLevel="1">
      <c r="A29" s="5" t="s">
        <v>44</v>
      </c>
      <c r="B29" s="54"/>
      <c r="E29" s="4"/>
      <c r="F29" s="4"/>
      <c r="G29" s="4"/>
      <c r="H29" s="3"/>
      <c r="L29" s="3"/>
      <c r="M29" s="3"/>
    </row>
    <row r="30" spans="1:13" ht="15" hidden="1" outlineLevel="1">
      <c r="A30" s="5" t="s">
        <v>45</v>
      </c>
      <c r="B30" s="54"/>
      <c r="E30" s="4"/>
      <c r="F30" s="4"/>
      <c r="G30" s="4"/>
      <c r="H30" s="3"/>
      <c r="L30" s="3"/>
      <c r="M30" s="3"/>
    </row>
    <row r="31" spans="1:13" ht="15" hidden="1" outlineLevel="1">
      <c r="A31" s="5" t="s">
        <v>46</v>
      </c>
      <c r="B31" s="54"/>
      <c r="E31" s="4"/>
      <c r="F31" s="4"/>
      <c r="G31" s="4"/>
      <c r="H31" s="3"/>
      <c r="L31" s="3"/>
      <c r="M31" s="3"/>
    </row>
    <row r="32" spans="1:13" ht="15" hidden="1" outlineLevel="1">
      <c r="A32" s="5" t="s">
        <v>47</v>
      </c>
      <c r="B32" s="54"/>
      <c r="E32" s="4"/>
      <c r="F32" s="4"/>
      <c r="G32" s="4"/>
      <c r="H32" s="3"/>
      <c r="L32" s="3"/>
      <c r="M32" s="3"/>
    </row>
    <row r="33" spans="1:13" ht="18.75" collapsed="1">
      <c r="A33" s="18"/>
      <c r="B33" s="21" t="s">
        <v>7</v>
      </c>
      <c r="C33" s="18"/>
      <c r="D33" s="18"/>
      <c r="E33" s="18"/>
      <c r="F33" s="18"/>
      <c r="G33" s="18"/>
      <c r="H33" s="3"/>
      <c r="L33" s="3"/>
      <c r="M33" s="3"/>
    </row>
    <row r="34" spans="1:13" ht="15" customHeight="1">
      <c r="A34" s="39"/>
      <c r="B34" s="56" t="s">
        <v>48</v>
      </c>
      <c r="C34" s="39" t="s">
        <v>49</v>
      </c>
      <c r="D34" s="39" t="s">
        <v>15</v>
      </c>
      <c r="E34" s="39" t="s">
        <v>50</v>
      </c>
      <c r="F34" s="41"/>
      <c r="G34" s="41"/>
      <c r="H34" s="3"/>
      <c r="L34" s="3"/>
      <c r="M34" s="3"/>
    </row>
    <row r="35" spans="1:13" ht="15">
      <c r="A35" s="5" t="s">
        <v>51</v>
      </c>
      <c r="B35" s="7" t="s">
        <v>52</v>
      </c>
      <c r="C35" s="566" t="s">
        <v>2923</v>
      </c>
      <c r="D35" s="566" t="s">
        <v>2923</v>
      </c>
      <c r="E35" s="566" t="s">
        <v>2923</v>
      </c>
      <c r="F35" s="565"/>
      <c r="G35" s="565"/>
      <c r="H35" s="3"/>
      <c r="L35" s="3"/>
      <c r="M35" s="3"/>
    </row>
    <row r="36" spans="1:13" ht="15">
      <c r="A36" s="5" t="s">
        <v>53</v>
      </c>
      <c r="B36" s="7" t="s">
        <v>54</v>
      </c>
      <c r="C36" s="566" t="s">
        <v>2923</v>
      </c>
      <c r="D36" s="566" t="s">
        <v>2923</v>
      </c>
      <c r="E36" s="566" t="s">
        <v>2923</v>
      </c>
      <c r="H36" s="3"/>
      <c r="L36" s="3"/>
      <c r="M36" s="3"/>
    </row>
    <row r="37" spans="1:13" ht="15">
      <c r="A37" s="5" t="s">
        <v>55</v>
      </c>
      <c r="B37" s="7" t="s">
        <v>56</v>
      </c>
      <c r="C37" s="566" t="s">
        <v>2923</v>
      </c>
      <c r="D37" s="566" t="s">
        <v>2923</v>
      </c>
      <c r="E37" s="566" t="s">
        <v>2923</v>
      </c>
      <c r="H37" s="3"/>
      <c r="L37" s="3"/>
      <c r="M37" s="3"/>
    </row>
    <row r="38" spans="1:13" ht="15">
      <c r="A38" s="5" t="s">
        <v>57</v>
      </c>
      <c r="B38" s="7" t="s">
        <v>58</v>
      </c>
      <c r="C38" s="566" t="s">
        <v>2923</v>
      </c>
      <c r="D38" s="566" t="s">
        <v>2923</v>
      </c>
      <c r="E38" s="566" t="s">
        <v>2923</v>
      </c>
      <c r="H38" s="3"/>
      <c r="L38" s="3"/>
      <c r="M38" s="3"/>
    </row>
    <row r="39" spans="1:13" ht="15">
      <c r="A39" s="5" t="s">
        <v>59</v>
      </c>
      <c r="B39" s="7" t="s">
        <v>60</v>
      </c>
      <c r="C39" s="566" t="s">
        <v>2923</v>
      </c>
      <c r="D39" s="566" t="s">
        <v>2923</v>
      </c>
      <c r="E39" s="566" t="s">
        <v>2923</v>
      </c>
      <c r="H39" s="3"/>
      <c r="L39" s="3"/>
      <c r="M39" s="3"/>
    </row>
    <row r="40" spans="1:13" ht="15">
      <c r="A40" s="5" t="s">
        <v>61</v>
      </c>
      <c r="B40" s="7" t="s">
        <v>62</v>
      </c>
      <c r="C40" s="566" t="s">
        <v>2923</v>
      </c>
      <c r="D40" s="566" t="s">
        <v>2923</v>
      </c>
      <c r="E40" s="566" t="s">
        <v>2923</v>
      </c>
      <c r="H40" s="3"/>
      <c r="L40" s="3"/>
      <c r="M40" s="3"/>
    </row>
    <row r="41" spans="1:13" ht="15">
      <c r="A41" s="5" t="s">
        <v>63</v>
      </c>
      <c r="B41" s="7" t="s">
        <v>64</v>
      </c>
      <c r="C41" s="566" t="s">
        <v>2923</v>
      </c>
      <c r="D41" s="566" t="s">
        <v>2923</v>
      </c>
      <c r="E41" s="566" t="s">
        <v>2923</v>
      </c>
      <c r="H41" s="3"/>
      <c r="L41" s="3"/>
      <c r="M41" s="3"/>
    </row>
    <row r="42" spans="1:13" ht="15">
      <c r="A42" s="5" t="s">
        <v>65</v>
      </c>
      <c r="B42" s="7" t="s">
        <v>66</v>
      </c>
      <c r="C42" s="566" t="s">
        <v>2923</v>
      </c>
      <c r="D42" s="566" t="s">
        <v>2923</v>
      </c>
      <c r="E42" s="566" t="s">
        <v>2923</v>
      </c>
      <c r="H42" s="3"/>
      <c r="L42" s="3"/>
      <c r="M42" s="3"/>
    </row>
    <row r="43" spans="1:13" ht="15">
      <c r="A43" s="5" t="s">
        <v>67</v>
      </c>
      <c r="B43" s="7" t="s">
        <v>68</v>
      </c>
      <c r="C43" s="566" t="s">
        <v>2923</v>
      </c>
      <c r="D43" s="566" t="s">
        <v>2923</v>
      </c>
      <c r="E43" s="566" t="s">
        <v>2923</v>
      </c>
      <c r="H43" s="3"/>
      <c r="L43" s="3"/>
      <c r="M43" s="3"/>
    </row>
    <row r="44" spans="1:13" ht="15">
      <c r="A44" s="5" t="s">
        <v>69</v>
      </c>
      <c r="B44" s="7" t="s">
        <v>70</v>
      </c>
      <c r="C44" s="566" t="s">
        <v>2923</v>
      </c>
      <c r="D44" s="566" t="s">
        <v>2923</v>
      </c>
      <c r="E44" s="566" t="s">
        <v>2923</v>
      </c>
      <c r="H44" s="3"/>
      <c r="L44" s="3"/>
      <c r="M44" s="3"/>
    </row>
    <row r="45" spans="1:13" ht="15">
      <c r="A45" s="5" t="s">
        <v>71</v>
      </c>
      <c r="B45" s="7" t="s">
        <v>72</v>
      </c>
      <c r="C45" s="566" t="s">
        <v>2923</v>
      </c>
      <c r="D45" s="566" t="s">
        <v>2923</v>
      </c>
      <c r="E45" s="566" t="s">
        <v>2923</v>
      </c>
      <c r="H45" s="3"/>
      <c r="L45" s="3"/>
      <c r="M45" s="3"/>
    </row>
    <row r="46" spans="1:13" ht="15">
      <c r="A46" s="5" t="s">
        <v>73</v>
      </c>
      <c r="B46" s="7" t="s">
        <v>74</v>
      </c>
      <c r="C46" s="566" t="s">
        <v>2923</v>
      </c>
      <c r="D46" s="566" t="s">
        <v>2923</v>
      </c>
      <c r="E46" s="566" t="s">
        <v>2923</v>
      </c>
      <c r="H46" s="3"/>
      <c r="L46" s="3"/>
      <c r="M46" s="3"/>
    </row>
    <row r="47" spans="1:13" ht="15">
      <c r="A47" s="5" t="s">
        <v>75</v>
      </c>
      <c r="B47" s="7" t="s">
        <v>76</v>
      </c>
      <c r="C47" s="566" t="s">
        <v>2923</v>
      </c>
      <c r="D47" s="566" t="s">
        <v>2923</v>
      </c>
      <c r="E47" s="566" t="s">
        <v>2923</v>
      </c>
      <c r="H47" s="3"/>
      <c r="L47" s="3"/>
      <c r="M47" s="3"/>
    </row>
    <row r="48" spans="1:13" ht="15">
      <c r="A48" s="5" t="s">
        <v>77</v>
      </c>
      <c r="B48" s="7" t="s">
        <v>78</v>
      </c>
      <c r="C48" s="566" t="s">
        <v>2923</v>
      </c>
      <c r="D48" s="566" t="s">
        <v>2923</v>
      </c>
      <c r="E48" s="566" t="s">
        <v>2923</v>
      </c>
      <c r="H48" s="3"/>
      <c r="L48" s="3"/>
      <c r="M48" s="3"/>
    </row>
    <row r="49" spans="1:13" ht="15">
      <c r="A49" s="5" t="s">
        <v>79</v>
      </c>
      <c r="B49" s="7" t="s">
        <v>80</v>
      </c>
      <c r="C49" s="566" t="s">
        <v>2923</v>
      </c>
      <c r="D49" s="566" t="s">
        <v>2923</v>
      </c>
      <c r="E49" s="566" t="s">
        <v>2923</v>
      </c>
      <c r="H49" s="3"/>
      <c r="L49" s="3"/>
      <c r="M49" s="3"/>
    </row>
    <row r="50" spans="1:13" ht="15">
      <c r="A50" s="5" t="s">
        <v>81</v>
      </c>
      <c r="B50" s="7" t="s">
        <v>82</v>
      </c>
      <c r="C50" s="566" t="s">
        <v>2923</v>
      </c>
      <c r="D50" s="566" t="s">
        <v>2923</v>
      </c>
      <c r="E50" s="566" t="s">
        <v>2923</v>
      </c>
      <c r="H50" s="3"/>
      <c r="L50" s="3"/>
      <c r="M50" s="3"/>
    </row>
    <row r="51" spans="1:13" ht="15">
      <c r="A51" s="5" t="s">
        <v>83</v>
      </c>
      <c r="B51" s="7" t="s">
        <v>84</v>
      </c>
      <c r="C51" s="566" t="s">
        <v>2923</v>
      </c>
      <c r="D51" s="566" t="s">
        <v>2923</v>
      </c>
      <c r="E51" s="566" t="s">
        <v>2923</v>
      </c>
      <c r="H51" s="3"/>
      <c r="L51" s="3"/>
      <c r="M51" s="3"/>
    </row>
    <row r="52" spans="1:13" ht="15">
      <c r="A52" s="5" t="s">
        <v>85</v>
      </c>
      <c r="B52" s="7" t="s">
        <v>86</v>
      </c>
      <c r="C52" s="566" t="s">
        <v>2923</v>
      </c>
      <c r="D52" s="566" t="s">
        <v>2923</v>
      </c>
      <c r="E52" s="566" t="s">
        <v>2923</v>
      </c>
      <c r="H52" s="3"/>
      <c r="L52" s="3"/>
      <c r="M52" s="3"/>
    </row>
    <row r="53" spans="1:13" ht="15">
      <c r="A53" s="5" t="s">
        <v>87</v>
      </c>
      <c r="B53" s="7" t="s">
        <v>88</v>
      </c>
      <c r="C53" s="566" t="s">
        <v>2923</v>
      </c>
      <c r="D53" s="566" t="s">
        <v>2923</v>
      </c>
      <c r="E53" s="566" t="s">
        <v>2923</v>
      </c>
      <c r="H53" s="3"/>
      <c r="L53" s="3"/>
      <c r="M53" s="3"/>
    </row>
    <row r="54" spans="1:13" ht="15">
      <c r="A54" s="5" t="s">
        <v>89</v>
      </c>
      <c r="B54" s="7" t="s">
        <v>90</v>
      </c>
      <c r="C54" s="566" t="s">
        <v>2923</v>
      </c>
      <c r="D54" s="566" t="s">
        <v>2923</v>
      </c>
      <c r="E54" s="566" t="s">
        <v>2923</v>
      </c>
      <c r="H54" s="3"/>
      <c r="L54" s="3"/>
      <c r="M54" s="3"/>
    </row>
    <row r="55" spans="1:13" ht="15">
      <c r="A55" s="5" t="s">
        <v>91</v>
      </c>
      <c r="B55" s="7" t="s">
        <v>92</v>
      </c>
      <c r="C55" s="566" t="s">
        <v>2923</v>
      </c>
      <c r="D55" s="566" t="s">
        <v>2923</v>
      </c>
      <c r="E55" s="566" t="s">
        <v>2923</v>
      </c>
      <c r="H55" s="3"/>
      <c r="L55" s="3"/>
      <c r="M55" s="3"/>
    </row>
    <row r="56" spans="1:13" ht="15">
      <c r="A56" s="5" t="s">
        <v>93</v>
      </c>
      <c r="B56" s="7" t="s">
        <v>94</v>
      </c>
      <c r="C56" s="566" t="s">
        <v>2923</v>
      </c>
      <c r="D56" s="566" t="s">
        <v>2923</v>
      </c>
      <c r="E56" s="566" t="s">
        <v>2923</v>
      </c>
      <c r="H56" s="3"/>
      <c r="L56" s="3"/>
      <c r="M56" s="3"/>
    </row>
    <row r="57" spans="1:13" ht="15">
      <c r="A57" s="5" t="s">
        <v>95</v>
      </c>
      <c r="B57" s="7" t="s">
        <v>96</v>
      </c>
      <c r="C57" s="566" t="s">
        <v>2923</v>
      </c>
      <c r="D57" s="566" t="s">
        <v>2923</v>
      </c>
      <c r="E57" s="566" t="s">
        <v>2923</v>
      </c>
      <c r="H57" s="3"/>
      <c r="L57" s="3"/>
      <c r="M57" s="3"/>
    </row>
    <row r="58" spans="1:13" ht="15">
      <c r="A58" s="5" t="s">
        <v>97</v>
      </c>
      <c r="B58" s="7" t="s">
        <v>98</v>
      </c>
      <c r="C58" s="566" t="s">
        <v>2923</v>
      </c>
      <c r="D58" s="566" t="s">
        <v>2923</v>
      </c>
      <c r="E58" s="566" t="s">
        <v>2923</v>
      </c>
      <c r="H58" s="3"/>
      <c r="L58" s="3"/>
      <c r="M58" s="3"/>
    </row>
    <row r="59" spans="1:13" ht="15">
      <c r="A59" s="5" t="s">
        <v>99</v>
      </c>
      <c r="B59" s="7" t="s">
        <v>100</v>
      </c>
      <c r="C59" s="566" t="s">
        <v>2923</v>
      </c>
      <c r="D59" s="566" t="s">
        <v>2923</v>
      </c>
      <c r="E59" s="566" t="s">
        <v>2923</v>
      </c>
      <c r="H59" s="3"/>
      <c r="L59" s="3"/>
      <c r="M59" s="3"/>
    </row>
    <row r="60" spans="1:13" ht="15" hidden="1" outlineLevel="1">
      <c r="A60" s="5" t="s">
        <v>101</v>
      </c>
      <c r="B60" s="7"/>
      <c r="C60" s="566"/>
      <c r="D60" s="566"/>
      <c r="E60" s="567"/>
      <c r="F60" s="7"/>
      <c r="G60" s="7"/>
      <c r="H60" s="3"/>
      <c r="L60" s="3"/>
      <c r="M60" s="3"/>
    </row>
    <row r="61" spans="1:13" ht="15" hidden="1" outlineLevel="1">
      <c r="A61" s="5" t="s">
        <v>102</v>
      </c>
      <c r="B61" s="7"/>
      <c r="E61" s="7"/>
      <c r="F61" s="7"/>
      <c r="G61" s="7"/>
      <c r="H61" s="3"/>
      <c r="L61" s="3"/>
      <c r="M61" s="3"/>
    </row>
    <row r="62" spans="1:13" ht="15" hidden="1" outlineLevel="1">
      <c r="A62" s="5" t="s">
        <v>103</v>
      </c>
      <c r="B62" s="7"/>
      <c r="E62" s="7"/>
      <c r="F62" s="7"/>
      <c r="G62" s="7"/>
      <c r="H62" s="3"/>
      <c r="L62" s="3"/>
      <c r="M62" s="3"/>
    </row>
    <row r="63" spans="1:13" ht="15" hidden="1" outlineLevel="1">
      <c r="A63" s="5" t="s">
        <v>104</v>
      </c>
      <c r="B63" s="7"/>
      <c r="E63" s="7"/>
      <c r="F63" s="7"/>
      <c r="G63" s="7"/>
      <c r="H63" s="3"/>
      <c r="L63" s="3"/>
      <c r="M63" s="3"/>
    </row>
    <row r="64" spans="1:13" ht="15" hidden="1" outlineLevel="1">
      <c r="A64" s="5" t="s">
        <v>105</v>
      </c>
      <c r="B64" s="7"/>
      <c r="E64" s="7"/>
      <c r="F64" s="7"/>
      <c r="G64" s="7"/>
      <c r="H64" s="3"/>
      <c r="L64" s="3"/>
      <c r="M64" s="3"/>
    </row>
    <row r="65" spans="1:13" ht="15" hidden="1" outlineLevel="1">
      <c r="A65" s="5" t="s">
        <v>106</v>
      </c>
      <c r="B65" s="7"/>
      <c r="E65" s="7"/>
      <c r="F65" s="7"/>
      <c r="G65" s="7"/>
      <c r="H65" s="3"/>
      <c r="L65" s="3"/>
      <c r="M65" s="3"/>
    </row>
    <row r="66" spans="1:13" ht="15" hidden="1" outlineLevel="1">
      <c r="A66" s="5" t="s">
        <v>107</v>
      </c>
      <c r="B66" s="7"/>
      <c r="E66" s="7"/>
      <c r="F66" s="7"/>
      <c r="G66" s="7"/>
      <c r="H66" s="3"/>
      <c r="L66" s="3"/>
      <c r="M66" s="3"/>
    </row>
    <row r="67" spans="1:13" ht="15" hidden="1" outlineLevel="1">
      <c r="A67" s="5" t="s">
        <v>108</v>
      </c>
      <c r="B67" s="7"/>
      <c r="E67" s="7"/>
      <c r="F67" s="7"/>
      <c r="G67" s="7"/>
      <c r="H67" s="3"/>
      <c r="L67" s="3"/>
      <c r="M67" s="3"/>
    </row>
    <row r="68" spans="1:13" ht="15" hidden="1" outlineLevel="1">
      <c r="A68" s="5" t="s">
        <v>109</v>
      </c>
      <c r="B68" s="7"/>
      <c r="E68" s="7"/>
      <c r="F68" s="7"/>
      <c r="G68" s="7"/>
      <c r="H68" s="3"/>
      <c r="L68" s="3"/>
      <c r="M68" s="3"/>
    </row>
    <row r="69" spans="1:13" ht="15" hidden="1" outlineLevel="1">
      <c r="A69" s="5" t="s">
        <v>110</v>
      </c>
      <c r="B69" s="7"/>
      <c r="E69" s="7"/>
      <c r="F69" s="7"/>
      <c r="G69" s="7"/>
      <c r="H69" s="3"/>
      <c r="L69" s="3"/>
      <c r="M69" s="3"/>
    </row>
    <row r="70" spans="1:13" ht="15" hidden="1" outlineLevel="1">
      <c r="A70" s="5" t="s">
        <v>111</v>
      </c>
      <c r="B70" s="7"/>
      <c r="E70" s="7"/>
      <c r="F70" s="7"/>
      <c r="G70" s="7"/>
      <c r="H70" s="3"/>
      <c r="L70" s="3"/>
      <c r="M70" s="3"/>
    </row>
    <row r="71" spans="1:13" ht="15" hidden="1" outlineLevel="1">
      <c r="A71" s="5" t="s">
        <v>112</v>
      </c>
      <c r="B71" s="7"/>
      <c r="E71" s="7"/>
      <c r="F71" s="7"/>
      <c r="G71" s="7"/>
      <c r="H71" s="3"/>
      <c r="L71" s="3"/>
      <c r="M71" s="3"/>
    </row>
    <row r="72" spans="1:13" ht="15" hidden="1" outlineLevel="1">
      <c r="A72" s="5" t="s">
        <v>113</v>
      </c>
      <c r="B72" s="7"/>
      <c r="E72" s="7"/>
      <c r="F72" s="7"/>
      <c r="G72" s="7"/>
      <c r="H72" s="3"/>
      <c r="L72" s="3"/>
      <c r="M72" s="3"/>
    </row>
    <row r="73" spans="1:8" ht="18.75" collapsed="1">
      <c r="A73" s="18"/>
      <c r="B73" s="21" t="s">
        <v>10</v>
      </c>
      <c r="C73" s="18"/>
      <c r="D73" s="18"/>
      <c r="E73" s="18"/>
      <c r="F73" s="18"/>
      <c r="G73" s="18"/>
      <c r="H73" s="3"/>
    </row>
    <row r="74" spans="1:14" ht="15" customHeight="1">
      <c r="A74" s="39"/>
      <c r="B74" s="56" t="s">
        <v>114</v>
      </c>
      <c r="C74" s="39" t="s">
        <v>115</v>
      </c>
      <c r="D74" s="39"/>
      <c r="E74" s="41"/>
      <c r="F74" s="41"/>
      <c r="G74" s="41"/>
      <c r="H74" s="1"/>
      <c r="I74" s="1"/>
      <c r="J74" s="1"/>
      <c r="K74" s="1"/>
      <c r="L74" s="1"/>
      <c r="M74" s="1"/>
      <c r="N74" s="1"/>
    </row>
    <row r="75" spans="1:8" ht="15">
      <c r="A75" s="5" t="s">
        <v>116</v>
      </c>
      <c r="B75" s="5" t="s">
        <v>117</v>
      </c>
      <c r="C75" s="566">
        <v>65.66</v>
      </c>
      <c r="H75" s="3"/>
    </row>
    <row r="76" spans="1:8" ht="15">
      <c r="A76" s="5" t="s">
        <v>118</v>
      </c>
      <c r="B76" s="5" t="s">
        <v>119</v>
      </c>
      <c r="C76" s="566">
        <v>162.87</v>
      </c>
      <c r="H76" s="3"/>
    </row>
    <row r="77" spans="1:8" ht="15" hidden="1" outlineLevel="1">
      <c r="A77" s="5" t="s">
        <v>120</v>
      </c>
      <c r="H77" s="3"/>
    </row>
    <row r="78" spans="1:8" ht="15" hidden="1" outlineLevel="1">
      <c r="A78" s="5" t="s">
        <v>121</v>
      </c>
      <c r="H78" s="3"/>
    </row>
    <row r="79" spans="1:8" ht="15" hidden="1" outlineLevel="1">
      <c r="A79" s="5" t="s">
        <v>122</v>
      </c>
      <c r="H79" s="3"/>
    </row>
    <row r="80" spans="1:8" ht="15" hidden="1" outlineLevel="1">
      <c r="A80" s="5" t="s">
        <v>123</v>
      </c>
      <c r="H80" s="3"/>
    </row>
    <row r="81" spans="1:8" ht="15" collapsed="1">
      <c r="A81" s="39"/>
      <c r="B81" s="56" t="s">
        <v>124</v>
      </c>
      <c r="C81" s="13" t="s">
        <v>2880</v>
      </c>
      <c r="D81" s="13" t="s">
        <v>2881</v>
      </c>
      <c r="E81" s="48" t="s">
        <v>125</v>
      </c>
      <c r="F81" s="48" t="s">
        <v>126</v>
      </c>
      <c r="G81" s="48" t="s">
        <v>127</v>
      </c>
      <c r="H81" s="3"/>
    </row>
    <row r="82" spans="1:8" ht="15">
      <c r="A82" s="5" t="s">
        <v>128</v>
      </c>
      <c r="B82" s="5" t="s">
        <v>129</v>
      </c>
      <c r="C82" s="566" t="s">
        <v>2923</v>
      </c>
      <c r="D82" s="566" t="s">
        <v>2923</v>
      </c>
      <c r="E82" s="566" t="s">
        <v>2923</v>
      </c>
      <c r="F82" s="566" t="s">
        <v>2923</v>
      </c>
      <c r="G82" s="566" t="s">
        <v>2923</v>
      </c>
      <c r="H82" s="3"/>
    </row>
    <row r="83" spans="1:8" ht="15">
      <c r="A83" s="5" t="s">
        <v>130</v>
      </c>
      <c r="B83" s="5" t="s">
        <v>131</v>
      </c>
      <c r="C83" s="566" t="s">
        <v>2923</v>
      </c>
      <c r="D83" s="566" t="s">
        <v>2923</v>
      </c>
      <c r="E83" s="566" t="s">
        <v>2923</v>
      </c>
      <c r="F83" s="566" t="s">
        <v>2923</v>
      </c>
      <c r="G83" s="566" t="s">
        <v>2923</v>
      </c>
      <c r="H83" s="3"/>
    </row>
    <row r="84" spans="1:8" ht="15">
      <c r="A84" s="5" t="s">
        <v>132</v>
      </c>
      <c r="B84" s="5" t="s">
        <v>133</v>
      </c>
      <c r="C84" s="566" t="s">
        <v>2923</v>
      </c>
      <c r="D84" s="566" t="s">
        <v>2923</v>
      </c>
      <c r="E84" s="566" t="s">
        <v>2923</v>
      </c>
      <c r="F84" s="566" t="s">
        <v>2923</v>
      </c>
      <c r="G84" s="566" t="s">
        <v>2923</v>
      </c>
      <c r="H84" s="3"/>
    </row>
    <row r="85" spans="1:8" ht="15">
      <c r="A85" s="5" t="s">
        <v>134</v>
      </c>
      <c r="B85" s="5" t="s">
        <v>135</v>
      </c>
      <c r="C85" s="566" t="s">
        <v>2923</v>
      </c>
      <c r="D85" s="566" t="s">
        <v>2923</v>
      </c>
      <c r="E85" s="566" t="s">
        <v>2923</v>
      </c>
      <c r="F85" s="566" t="s">
        <v>2923</v>
      </c>
      <c r="G85" s="566" t="s">
        <v>2923</v>
      </c>
      <c r="H85" s="3"/>
    </row>
    <row r="86" spans="1:8" ht="15">
      <c r="A86" s="5" t="s">
        <v>136</v>
      </c>
      <c r="B86" s="5" t="s">
        <v>137</v>
      </c>
      <c r="C86" s="566" t="s">
        <v>2923</v>
      </c>
      <c r="D86" s="566" t="s">
        <v>2923</v>
      </c>
      <c r="E86" s="566" t="s">
        <v>2923</v>
      </c>
      <c r="F86" s="566" t="s">
        <v>2923</v>
      </c>
      <c r="G86" s="566" t="s">
        <v>2923</v>
      </c>
      <c r="H86" s="3"/>
    </row>
    <row r="87" spans="1:8" ht="15" hidden="1" outlineLevel="1">
      <c r="A87" s="5" t="s">
        <v>138</v>
      </c>
      <c r="H87" s="3"/>
    </row>
    <row r="88" spans="1:8" ht="15" hidden="1" outlineLevel="1">
      <c r="A88" s="5" t="s">
        <v>139</v>
      </c>
      <c r="H88" s="3"/>
    </row>
    <row r="89" spans="1:8" ht="15" hidden="1" outlineLevel="1">
      <c r="A89" s="5" t="s">
        <v>140</v>
      </c>
      <c r="H89" s="3"/>
    </row>
    <row r="90" spans="1:8" ht="15" hidden="1" outlineLevel="1">
      <c r="A90" s="5" t="s">
        <v>141</v>
      </c>
      <c r="H90" s="3"/>
    </row>
    <row r="91" ht="15" collapsed="1">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B1:L365"/>
  <sheetViews>
    <sheetView zoomScalePageLayoutView="0" workbookViewId="0" topLeftCell="A1">
      <selection activeCell="I40" sqref="I40"/>
    </sheetView>
  </sheetViews>
  <sheetFormatPr defaultColWidth="11.421875" defaultRowHeight="15"/>
  <cols>
    <col min="1" max="1" width="2.140625" style="185" customWidth="1"/>
    <col min="2" max="2" width="6.28125" style="164" bestFit="1" customWidth="1"/>
    <col min="3" max="3" width="7.7109375" style="205" bestFit="1" customWidth="1"/>
    <col min="4" max="4" width="19.57421875" style="206" customWidth="1"/>
    <col min="5" max="5" width="19.00390625" style="206" customWidth="1"/>
    <col min="6" max="6" width="19.140625" style="206" bestFit="1" customWidth="1"/>
    <col min="7" max="7" width="5.28125" style="186" customWidth="1"/>
    <col min="8" max="8" width="16.421875" style="207" bestFit="1" customWidth="1"/>
    <col min="9" max="9" width="16.28125" style="207" customWidth="1"/>
    <col min="10" max="10" width="15.7109375" style="207" customWidth="1"/>
    <col min="11" max="11" width="17.00390625" style="185" customWidth="1"/>
    <col min="12" max="16384" width="11.421875" style="185" customWidth="1"/>
  </cols>
  <sheetData>
    <row r="1" spans="2:10" ht="13.5" thickBot="1">
      <c r="B1" s="185"/>
      <c r="C1" s="185"/>
      <c r="D1" s="185"/>
      <c r="E1" s="185"/>
      <c r="F1" s="185"/>
      <c r="H1" s="185"/>
      <c r="I1" s="185"/>
      <c r="J1" s="185"/>
    </row>
    <row r="2" spans="2:10" ht="13.5" thickBot="1">
      <c r="B2" s="187" t="s">
        <v>1322</v>
      </c>
      <c r="C2" s="185"/>
      <c r="D2" s="185"/>
      <c r="E2" s="185" t="s">
        <v>1323</v>
      </c>
      <c r="F2" s="185"/>
      <c r="H2" s="134"/>
      <c r="I2" s="134"/>
      <c r="J2" s="185"/>
    </row>
    <row r="3" spans="2:12" ht="13.5" thickBot="1">
      <c r="B3" s="188">
        <v>0.0784</v>
      </c>
      <c r="C3" s="134"/>
      <c r="D3" s="189" t="s">
        <v>1324</v>
      </c>
      <c r="E3" s="123">
        <f>+SUMPRODUCT(D$7:D$65000,B$7:B$65000)/D5/12</f>
        <v>7.213451038130853</v>
      </c>
      <c r="F3" s="185"/>
      <c r="H3" s="189" t="s">
        <v>1325</v>
      </c>
      <c r="I3" s="123">
        <f>+SUMPRODUCT(H$7:H$65000,B$7:B$65000)/$D$5/12</f>
        <v>4.976642142827666</v>
      </c>
      <c r="J3" s="134"/>
      <c r="K3" s="190" t="s">
        <v>1326</v>
      </c>
      <c r="L3" s="292">
        <v>0.0222</v>
      </c>
    </row>
    <row r="4" spans="2:10" ht="12.75">
      <c r="B4" s="191"/>
      <c r="C4" s="185"/>
      <c r="D4" s="185"/>
      <c r="E4" s="185"/>
      <c r="F4" s="185"/>
      <c r="H4" s="185"/>
      <c r="I4" s="185"/>
      <c r="J4" s="185"/>
    </row>
    <row r="5" spans="2:10" ht="12.75">
      <c r="B5" s="192"/>
      <c r="C5" s="192"/>
      <c r="D5" s="193">
        <f>+SUM(D7:D372)</f>
        <v>30418334899.880016</v>
      </c>
      <c r="E5" s="193">
        <f>+SUM(E7:E372)</f>
        <v>4910179769.90999</v>
      </c>
      <c r="F5" s="193">
        <f>F7</f>
        <v>30418334917.98</v>
      </c>
      <c r="H5" s="193">
        <f>+SUM(H7:H372)</f>
        <v>30418334917.98003</v>
      </c>
      <c r="I5" s="193">
        <f>+SUM(I7:I372)</f>
        <v>3304388051.732269</v>
      </c>
      <c r="J5" s="193"/>
    </row>
    <row r="6" spans="2:10" ht="25.5">
      <c r="B6" s="194" t="s">
        <v>1327</v>
      </c>
      <c r="C6" s="195" t="s">
        <v>1328</v>
      </c>
      <c r="D6" s="195" t="s">
        <v>1329</v>
      </c>
      <c r="E6" s="195" t="s">
        <v>1330</v>
      </c>
      <c r="F6" s="195" t="s">
        <v>1331</v>
      </c>
      <c r="G6" s="196"/>
      <c r="H6" s="197" t="s">
        <v>1332</v>
      </c>
      <c r="I6" s="197" t="s">
        <v>1333</v>
      </c>
      <c r="J6" s="197" t="s">
        <v>1334</v>
      </c>
    </row>
    <row r="7" spans="2:10" ht="12.75">
      <c r="B7" s="198">
        <v>1</v>
      </c>
      <c r="C7" s="293">
        <v>21185</v>
      </c>
      <c r="D7" s="199">
        <v>237728101.12</v>
      </c>
      <c r="E7" s="199">
        <v>56185324.55</v>
      </c>
      <c r="F7" s="124">
        <v>30418334917.98</v>
      </c>
      <c r="G7" s="125"/>
      <c r="H7" s="200">
        <v>0</v>
      </c>
      <c r="I7" s="200">
        <v>0</v>
      </c>
      <c r="J7" s="465">
        <f>F7</f>
        <v>30418334917.98</v>
      </c>
    </row>
    <row r="8" spans="2:11" ht="12.75">
      <c r="B8" s="201">
        <v>2</v>
      </c>
      <c r="C8" s="294">
        <v>21216</v>
      </c>
      <c r="D8" s="126">
        <v>235077382.65</v>
      </c>
      <c r="E8" s="126">
        <v>55721520.69</v>
      </c>
      <c r="F8" s="126">
        <v>30180606816.69</v>
      </c>
      <c r="G8" s="202"/>
      <c r="H8" s="203">
        <f>IF(ISERROR(J7-J8),0,J7-J8)</f>
        <v>442369915.64984894</v>
      </c>
      <c r="I8" s="203">
        <f>IF(ISERROR(J7*$L$3/12),0,J7*$L$3/12)</f>
        <v>56273919.598263</v>
      </c>
      <c r="J8" s="204">
        <f>IF(ISERROR(J7*(1-$B$3)^(1/12)*F8/F7),0,J7*(1-$B$3)^(1/12)*F8/F7)</f>
        <v>29975965002.33015</v>
      </c>
      <c r="K8" s="295"/>
    </row>
    <row r="9" spans="2:11" ht="12.75">
      <c r="B9" s="201">
        <v>3</v>
      </c>
      <c r="C9" s="294">
        <v>21244</v>
      </c>
      <c r="D9" s="127">
        <v>234292635.04</v>
      </c>
      <c r="E9" s="127">
        <v>55305291.85</v>
      </c>
      <c r="F9" s="127">
        <v>29945529432.64</v>
      </c>
      <c r="G9" s="202"/>
      <c r="H9" s="203">
        <f aca="true" t="shared" si="0" ref="H9:H72">IF(ISERROR(J8-J9),0,J8-J9)</f>
        <v>435154498.73205566</v>
      </c>
      <c r="I9" s="203">
        <f aca="true" t="shared" si="1" ref="I9:I72">IF(ISERROR(J8*$L$3/12),0,J8*$L$3/12)</f>
        <v>55455535.25431078</v>
      </c>
      <c r="J9" s="204">
        <f aca="true" t="shared" si="2" ref="J9:J72">IF(ISERROR(J8*(1-$B$3)^(1/12)*F9/F8),0,J8*(1-$B$3)^(1/12)*F9/F8)</f>
        <v>29540810503.598095</v>
      </c>
      <c r="K9" s="295"/>
    </row>
    <row r="10" spans="2:11" ht="12.75">
      <c r="B10" s="201">
        <v>4</v>
      </c>
      <c r="C10" s="294">
        <v>21275</v>
      </c>
      <c r="D10" s="127">
        <v>233322839.72</v>
      </c>
      <c r="E10" s="127">
        <v>54841237.24</v>
      </c>
      <c r="F10" s="127">
        <v>29711236796.88</v>
      </c>
      <c r="G10" s="202"/>
      <c r="H10" s="203">
        <f t="shared" si="0"/>
        <v>429862591.85422134</v>
      </c>
      <c r="I10" s="203">
        <f t="shared" si="1"/>
        <v>54650499.43165648</v>
      </c>
      <c r="J10" s="204">
        <f t="shared" si="2"/>
        <v>29110947911.743874</v>
      </c>
      <c r="K10" s="295"/>
    </row>
    <row r="11" spans="2:11" ht="12.75">
      <c r="B11" s="201">
        <v>5</v>
      </c>
      <c r="C11" s="294">
        <v>21305</v>
      </c>
      <c r="D11" s="127">
        <v>232556687.35</v>
      </c>
      <c r="E11" s="127">
        <v>54397387.78</v>
      </c>
      <c r="F11" s="127">
        <v>29477913959.63</v>
      </c>
      <c r="H11" s="203">
        <f t="shared" si="0"/>
        <v>424447574.04746246</v>
      </c>
      <c r="I11" s="203">
        <f t="shared" si="1"/>
        <v>53855253.63672617</v>
      </c>
      <c r="J11" s="204">
        <f t="shared" si="2"/>
        <v>28686500337.69641</v>
      </c>
      <c r="K11" s="295"/>
    </row>
    <row r="12" spans="2:10" ht="12.75">
      <c r="B12" s="201">
        <v>6</v>
      </c>
      <c r="C12" s="294">
        <v>21336</v>
      </c>
      <c r="D12" s="127">
        <v>231925476.84</v>
      </c>
      <c r="E12" s="127">
        <v>53983658.14</v>
      </c>
      <c r="F12" s="127">
        <v>29245357275.44</v>
      </c>
      <c r="H12" s="203">
        <f t="shared" si="0"/>
        <v>419289460.17954636</v>
      </c>
      <c r="I12" s="203">
        <f t="shared" si="1"/>
        <v>53070025.624738365</v>
      </c>
      <c r="J12" s="204">
        <f t="shared" si="2"/>
        <v>28267210877.516865</v>
      </c>
    </row>
    <row r="13" spans="2:10" ht="12.75">
      <c r="B13" s="201">
        <v>7</v>
      </c>
      <c r="C13" s="294">
        <v>21366</v>
      </c>
      <c r="D13" s="127">
        <v>230801434.71</v>
      </c>
      <c r="E13" s="127">
        <v>53528278.79</v>
      </c>
      <c r="F13" s="127">
        <v>29013431797.18</v>
      </c>
      <c r="H13" s="203">
        <f t="shared" si="0"/>
        <v>414316352.2240639</v>
      </c>
      <c r="I13" s="203">
        <f t="shared" si="1"/>
        <v>52294340.1234062</v>
      </c>
      <c r="J13" s="204">
        <f t="shared" si="2"/>
        <v>27852894525.2928</v>
      </c>
    </row>
    <row r="14" spans="2:10" ht="12.75">
      <c r="B14" s="201">
        <v>8</v>
      </c>
      <c r="C14" s="294">
        <v>21397</v>
      </c>
      <c r="D14" s="127">
        <v>229843663.91</v>
      </c>
      <c r="E14" s="127">
        <v>53082044.09</v>
      </c>
      <c r="F14" s="127">
        <v>28782630362.35</v>
      </c>
      <c r="H14" s="203">
        <f t="shared" si="0"/>
        <v>408925600.7814293</v>
      </c>
      <c r="I14" s="203">
        <f t="shared" si="1"/>
        <v>51527854.87179168</v>
      </c>
      <c r="J14" s="204">
        <f t="shared" si="2"/>
        <v>27443968924.51137</v>
      </c>
    </row>
    <row r="15" spans="2:10" ht="12.75">
      <c r="B15" s="201">
        <v>9</v>
      </c>
      <c r="C15" s="294">
        <v>21428</v>
      </c>
      <c r="D15" s="127">
        <v>229296307.72</v>
      </c>
      <c r="E15" s="127">
        <v>52677103.21</v>
      </c>
      <c r="F15" s="127">
        <v>28552786696.74</v>
      </c>
      <c r="H15" s="203">
        <f t="shared" si="0"/>
        <v>403753638.5148468</v>
      </c>
      <c r="I15" s="203">
        <f t="shared" si="1"/>
        <v>50771342.51034603</v>
      </c>
      <c r="J15" s="204">
        <f t="shared" si="2"/>
        <v>27040215285.996525</v>
      </c>
    </row>
    <row r="16" spans="2:10" ht="12.75">
      <c r="B16" s="201">
        <v>10</v>
      </c>
      <c r="C16" s="294">
        <v>21458</v>
      </c>
      <c r="D16" s="127">
        <v>228346413.72</v>
      </c>
      <c r="E16" s="127">
        <v>52226901.5</v>
      </c>
      <c r="F16" s="127">
        <v>28323490392.64</v>
      </c>
      <c r="H16" s="203">
        <f t="shared" si="0"/>
        <v>399025194.5061264</v>
      </c>
      <c r="I16" s="203">
        <f t="shared" si="1"/>
        <v>50024398.27909357</v>
      </c>
      <c r="J16" s="204">
        <f t="shared" si="2"/>
        <v>26641190091.4904</v>
      </c>
    </row>
    <row r="17" spans="2:10" ht="12.75">
      <c r="B17" s="201">
        <v>11</v>
      </c>
      <c r="C17" s="294">
        <v>21489</v>
      </c>
      <c r="D17" s="127">
        <v>227580970.79</v>
      </c>
      <c r="E17" s="127">
        <v>51795559.8</v>
      </c>
      <c r="F17" s="127">
        <v>28095143978.19</v>
      </c>
      <c r="H17" s="203">
        <f t="shared" si="0"/>
        <v>393969749.2077675</v>
      </c>
      <c r="I17" s="203">
        <f t="shared" si="1"/>
        <v>49286201.669257246</v>
      </c>
      <c r="J17" s="204">
        <f t="shared" si="2"/>
        <v>26247220342.28263</v>
      </c>
    </row>
    <row r="18" spans="2:10" ht="12.75">
      <c r="B18" s="201">
        <v>12</v>
      </c>
      <c r="C18" s="294">
        <v>21519</v>
      </c>
      <c r="D18" s="127">
        <v>226866479.11</v>
      </c>
      <c r="E18" s="127">
        <v>51392690.3</v>
      </c>
      <c r="F18" s="127">
        <v>27867563009.59</v>
      </c>
      <c r="H18" s="203">
        <f t="shared" si="0"/>
        <v>389141676.91235733</v>
      </c>
      <c r="I18" s="203">
        <f t="shared" si="1"/>
        <v>48557357.63322287</v>
      </c>
      <c r="J18" s="204">
        <f t="shared" si="2"/>
        <v>25858078665.370274</v>
      </c>
    </row>
    <row r="19" spans="2:10" ht="12.75">
      <c r="B19" s="201">
        <v>13</v>
      </c>
      <c r="C19" s="294">
        <v>21550</v>
      </c>
      <c r="D19" s="127">
        <v>225921098.7</v>
      </c>
      <c r="E19" s="127">
        <v>50951411.46</v>
      </c>
      <c r="F19" s="127">
        <v>27640696529.16</v>
      </c>
      <c r="H19" s="203">
        <f t="shared" si="0"/>
        <v>384412744.09641266</v>
      </c>
      <c r="I19" s="203">
        <f t="shared" si="1"/>
        <v>47837445.53093501</v>
      </c>
      <c r="J19" s="204">
        <f t="shared" si="2"/>
        <v>25473665921.27386</v>
      </c>
    </row>
    <row r="20" spans="2:10" ht="12.75">
      <c r="B20" s="201">
        <v>14</v>
      </c>
      <c r="C20" s="294">
        <v>21581</v>
      </c>
      <c r="D20" s="127">
        <v>225170908.03</v>
      </c>
      <c r="E20" s="127">
        <v>50518210.75</v>
      </c>
      <c r="F20" s="127">
        <v>27414775431.76</v>
      </c>
      <c r="H20" s="203">
        <f t="shared" si="0"/>
        <v>379523164.7589226</v>
      </c>
      <c r="I20" s="203">
        <f t="shared" si="1"/>
        <v>47126281.95435664</v>
      </c>
      <c r="J20" s="204">
        <f t="shared" si="2"/>
        <v>25094142756.51494</v>
      </c>
    </row>
    <row r="21" spans="2:10" ht="12.75">
      <c r="B21" s="201">
        <v>15</v>
      </c>
      <c r="C21" s="294">
        <v>21609</v>
      </c>
      <c r="D21" s="127">
        <v>224728064.55</v>
      </c>
      <c r="E21" s="127">
        <v>50123252.42</v>
      </c>
      <c r="F21" s="127">
        <v>27189604518.11</v>
      </c>
      <c r="H21" s="203">
        <f t="shared" si="0"/>
        <v>374865551.85066986</v>
      </c>
      <c r="I21" s="203">
        <f t="shared" si="1"/>
        <v>46424164.09955264</v>
      </c>
      <c r="J21" s="204">
        <f t="shared" si="2"/>
        <v>24719277204.66427</v>
      </c>
    </row>
    <row r="22" spans="2:10" ht="12.75">
      <c r="B22" s="201">
        <v>16</v>
      </c>
      <c r="C22" s="294">
        <v>21640</v>
      </c>
      <c r="D22" s="127">
        <v>223928163.34</v>
      </c>
      <c r="E22" s="127">
        <v>49685991.19</v>
      </c>
      <c r="F22" s="127">
        <v>26964876455.07</v>
      </c>
      <c r="H22" s="203">
        <f t="shared" si="0"/>
        <v>370535792.66098404</v>
      </c>
      <c r="I22" s="203">
        <f t="shared" si="1"/>
        <v>45730662.8286289</v>
      </c>
      <c r="J22" s="204">
        <f t="shared" si="2"/>
        <v>24348741412.003284</v>
      </c>
    </row>
    <row r="23" spans="2:10" ht="12.75">
      <c r="B23" s="201">
        <v>17</v>
      </c>
      <c r="C23" s="294">
        <v>21670</v>
      </c>
      <c r="D23" s="127">
        <v>223150157.19</v>
      </c>
      <c r="E23" s="127">
        <v>49265807.04</v>
      </c>
      <c r="F23" s="127">
        <v>26740948293.2</v>
      </c>
      <c r="H23" s="203">
        <f t="shared" si="0"/>
        <v>365930003.1796074</v>
      </c>
      <c r="I23" s="203">
        <f t="shared" si="1"/>
        <v>45045171.61220608</v>
      </c>
      <c r="J23" s="204">
        <f t="shared" si="2"/>
        <v>23982811408.823677</v>
      </c>
    </row>
    <row r="24" spans="2:10" ht="12.75">
      <c r="B24" s="201">
        <v>18</v>
      </c>
      <c r="C24" s="294">
        <v>21701</v>
      </c>
      <c r="D24" s="127">
        <v>222504482.7</v>
      </c>
      <c r="E24" s="127">
        <v>48872007.7</v>
      </c>
      <c r="F24" s="127">
        <v>26517798134.14</v>
      </c>
      <c r="H24" s="203">
        <f t="shared" si="0"/>
        <v>361394008.56259537</v>
      </c>
      <c r="I24" s="203">
        <f t="shared" si="1"/>
        <v>44368201.1063238</v>
      </c>
      <c r="J24" s="204">
        <f t="shared" si="2"/>
        <v>23621417400.26108</v>
      </c>
    </row>
    <row r="25" spans="2:10" ht="12.75">
      <c r="B25" s="201">
        <v>19</v>
      </c>
      <c r="C25" s="294">
        <v>21731</v>
      </c>
      <c r="D25" s="127">
        <v>221373160.93</v>
      </c>
      <c r="E25" s="127">
        <v>48442318.3</v>
      </c>
      <c r="F25" s="127">
        <v>26295293647.55</v>
      </c>
      <c r="H25" s="203">
        <f t="shared" si="0"/>
        <v>357024479.70228195</v>
      </c>
      <c r="I25" s="203">
        <f t="shared" si="1"/>
        <v>43699622.190483004</v>
      </c>
      <c r="J25" s="204">
        <f t="shared" si="2"/>
        <v>23264392920.5588</v>
      </c>
    </row>
    <row r="26" spans="2:10" ht="12.75">
      <c r="B26" s="201">
        <v>20</v>
      </c>
      <c r="C26" s="294">
        <v>21762</v>
      </c>
      <c r="D26" s="127">
        <v>220310171.58</v>
      </c>
      <c r="E26" s="127">
        <v>48020267</v>
      </c>
      <c r="F26" s="127">
        <v>26073920487.79</v>
      </c>
      <c r="H26" s="203">
        <f t="shared" si="0"/>
        <v>352274702.102478</v>
      </c>
      <c r="I26" s="203">
        <f t="shared" si="1"/>
        <v>43039126.903033786</v>
      </c>
      <c r="J26" s="204">
        <f t="shared" si="2"/>
        <v>22912118218.45632</v>
      </c>
    </row>
    <row r="27" spans="2:10" ht="12.75">
      <c r="B27" s="201">
        <v>21</v>
      </c>
      <c r="C27" s="294">
        <v>21793</v>
      </c>
      <c r="D27" s="127">
        <v>219617000.99</v>
      </c>
      <c r="E27" s="127">
        <v>47634416.23</v>
      </c>
      <c r="F27" s="127">
        <v>25853610314.1</v>
      </c>
      <c r="H27" s="203">
        <f t="shared" si="0"/>
        <v>347639309.49910736</v>
      </c>
      <c r="I27" s="203">
        <f t="shared" si="1"/>
        <v>42387418.704144195</v>
      </c>
      <c r="J27" s="204">
        <f t="shared" si="2"/>
        <v>22564478908.957214</v>
      </c>
    </row>
    <row r="28" spans="2:10" ht="12.75">
      <c r="B28" s="201">
        <v>22</v>
      </c>
      <c r="C28" s="294">
        <v>21823</v>
      </c>
      <c r="D28" s="127">
        <v>218490660.12</v>
      </c>
      <c r="E28" s="127">
        <v>47210034.05</v>
      </c>
      <c r="F28" s="127">
        <v>25633993312.33</v>
      </c>
      <c r="H28" s="203">
        <f t="shared" si="0"/>
        <v>343377449.93214035</v>
      </c>
      <c r="I28" s="203">
        <f t="shared" si="1"/>
        <v>41744285.98157085</v>
      </c>
      <c r="J28" s="204">
        <f t="shared" si="2"/>
        <v>22221101459.025074</v>
      </c>
    </row>
    <row r="29" spans="2:10" ht="12.75">
      <c r="B29" s="201">
        <v>23</v>
      </c>
      <c r="C29" s="294">
        <v>21854</v>
      </c>
      <c r="D29" s="127">
        <v>217609801.09</v>
      </c>
      <c r="E29" s="127">
        <v>46802008.31</v>
      </c>
      <c r="F29" s="127">
        <v>25415502652.42</v>
      </c>
      <c r="H29" s="203">
        <f t="shared" si="0"/>
        <v>338788525.3693733</v>
      </c>
      <c r="I29" s="203">
        <f t="shared" si="1"/>
        <v>41109037.69919639</v>
      </c>
      <c r="J29" s="204">
        <f t="shared" si="2"/>
        <v>21882312933.6557</v>
      </c>
    </row>
    <row r="30" spans="2:10" ht="12.75">
      <c r="B30" s="201">
        <v>24</v>
      </c>
      <c r="C30" s="294">
        <v>21884</v>
      </c>
      <c r="D30" s="127">
        <v>216730286.67</v>
      </c>
      <c r="E30" s="127">
        <v>46418607.53</v>
      </c>
      <c r="F30" s="127">
        <v>25197892850.73</v>
      </c>
      <c r="H30" s="203">
        <f t="shared" si="0"/>
        <v>334462544.33026886</v>
      </c>
      <c r="I30" s="203">
        <f t="shared" si="1"/>
        <v>40482278.927263044</v>
      </c>
      <c r="J30" s="204">
        <f t="shared" si="2"/>
        <v>21547850389.32543</v>
      </c>
    </row>
    <row r="31" spans="2:10" ht="12.75">
      <c r="B31" s="201">
        <v>25</v>
      </c>
      <c r="C31" s="294">
        <v>21915</v>
      </c>
      <c r="D31" s="127">
        <v>215650102.36</v>
      </c>
      <c r="E31" s="127">
        <v>46002945.46</v>
      </c>
      <c r="F31" s="127">
        <v>24981162564.13</v>
      </c>
      <c r="H31" s="203">
        <f t="shared" si="0"/>
        <v>330185900.68083954</v>
      </c>
      <c r="I31" s="203">
        <f t="shared" si="1"/>
        <v>39863523.22025205</v>
      </c>
      <c r="J31" s="204">
        <f t="shared" si="2"/>
        <v>21217664488.644592</v>
      </c>
    </row>
    <row r="32" spans="2:10" ht="12.75">
      <c r="B32" s="201">
        <v>26</v>
      </c>
      <c r="C32" s="294">
        <v>21946</v>
      </c>
      <c r="D32" s="127">
        <v>214724638.35</v>
      </c>
      <c r="E32" s="127">
        <v>45594040.14</v>
      </c>
      <c r="F32" s="127">
        <v>24765512462.36</v>
      </c>
      <c r="H32" s="203">
        <f t="shared" si="0"/>
        <v>325787658.6064911</v>
      </c>
      <c r="I32" s="203">
        <f t="shared" si="1"/>
        <v>39252679.3039925</v>
      </c>
      <c r="J32" s="204">
        <f t="shared" si="2"/>
        <v>20891876830.0381</v>
      </c>
    </row>
    <row r="33" spans="2:10" ht="12.75">
      <c r="B33" s="201">
        <v>27</v>
      </c>
      <c r="C33" s="294">
        <v>21975</v>
      </c>
      <c r="D33" s="127">
        <v>214188520.3</v>
      </c>
      <c r="E33" s="127">
        <v>45218218.88</v>
      </c>
      <c r="F33" s="127">
        <v>24550787824.51</v>
      </c>
      <c r="H33" s="203">
        <f t="shared" si="0"/>
        <v>321569695.3389931</v>
      </c>
      <c r="I33" s="203">
        <f t="shared" si="1"/>
        <v>38649972.13557049</v>
      </c>
      <c r="J33" s="204">
        <f t="shared" si="2"/>
        <v>20570307134.69911</v>
      </c>
    </row>
    <row r="34" spans="2:10" ht="12.75">
      <c r="B34" s="201">
        <v>28</v>
      </c>
      <c r="C34" s="294">
        <v>22006</v>
      </c>
      <c r="D34" s="127">
        <v>213293526.07</v>
      </c>
      <c r="E34" s="127">
        <v>44806999.37</v>
      </c>
      <c r="F34" s="127">
        <v>24336599303.23</v>
      </c>
      <c r="H34" s="203">
        <f t="shared" si="0"/>
        <v>317723221.3058853</v>
      </c>
      <c r="I34" s="203">
        <f t="shared" si="1"/>
        <v>38055068.19919335</v>
      </c>
      <c r="J34" s="204">
        <f t="shared" si="2"/>
        <v>20252583913.393223</v>
      </c>
    </row>
    <row r="35" spans="2:10" ht="12.75">
      <c r="B35" s="201">
        <v>29</v>
      </c>
      <c r="C35" s="294">
        <v>22036</v>
      </c>
      <c r="D35" s="127">
        <v>212452107.24</v>
      </c>
      <c r="E35" s="127">
        <v>44410571.89</v>
      </c>
      <c r="F35" s="127">
        <v>24123305774.22</v>
      </c>
      <c r="H35" s="203">
        <f t="shared" si="0"/>
        <v>313620524.0674019</v>
      </c>
      <c r="I35" s="203">
        <f t="shared" si="1"/>
        <v>37467280.23977747</v>
      </c>
      <c r="J35" s="204">
        <f t="shared" si="2"/>
        <v>19938963389.32582</v>
      </c>
    </row>
    <row r="36" spans="2:10" ht="12.75">
      <c r="B36" s="201">
        <v>30</v>
      </c>
      <c r="C36" s="294">
        <v>22067</v>
      </c>
      <c r="D36" s="127">
        <v>211747388.39</v>
      </c>
      <c r="E36" s="127">
        <v>44036471.1</v>
      </c>
      <c r="F36" s="127">
        <v>23910853668.62</v>
      </c>
      <c r="H36" s="203">
        <f t="shared" si="0"/>
        <v>309607849.11253357</v>
      </c>
      <c r="I36" s="203">
        <f t="shared" si="1"/>
        <v>36887082.27025277</v>
      </c>
      <c r="J36" s="204">
        <f t="shared" si="2"/>
        <v>19629355540.213287</v>
      </c>
    </row>
    <row r="37" spans="2:10" ht="12.75">
      <c r="B37" s="201">
        <v>31</v>
      </c>
      <c r="C37" s="294">
        <v>22097</v>
      </c>
      <c r="D37" s="127">
        <v>210539811.15</v>
      </c>
      <c r="E37" s="127">
        <v>43633214.15</v>
      </c>
      <c r="F37" s="127">
        <v>23699106280.3</v>
      </c>
      <c r="H37" s="203">
        <f t="shared" si="0"/>
        <v>305751321.735981</v>
      </c>
      <c r="I37" s="203">
        <f t="shared" si="1"/>
        <v>36314307.74939459</v>
      </c>
      <c r="J37" s="204">
        <f t="shared" si="2"/>
        <v>19323604218.477306</v>
      </c>
    </row>
    <row r="38" spans="2:10" ht="12.75">
      <c r="B38" s="201">
        <v>32</v>
      </c>
      <c r="C38" s="294">
        <v>22128</v>
      </c>
      <c r="D38" s="127">
        <v>209486703.53</v>
      </c>
      <c r="E38" s="127">
        <v>43236455.81</v>
      </c>
      <c r="F38" s="127">
        <v>23488566463.13</v>
      </c>
      <c r="H38" s="203">
        <f t="shared" si="0"/>
        <v>301529521.6830673</v>
      </c>
      <c r="I38" s="203">
        <f t="shared" si="1"/>
        <v>35748667.804183014</v>
      </c>
      <c r="J38" s="204">
        <f t="shared" si="2"/>
        <v>19022074696.79424</v>
      </c>
    </row>
    <row r="39" spans="2:10" ht="12.75">
      <c r="B39" s="201">
        <v>33</v>
      </c>
      <c r="C39" s="294">
        <v>22159</v>
      </c>
      <c r="D39" s="127">
        <v>208809423.16</v>
      </c>
      <c r="E39" s="127">
        <v>42870420.57</v>
      </c>
      <c r="F39" s="127">
        <v>23279079762.61</v>
      </c>
      <c r="H39" s="203">
        <f t="shared" si="0"/>
        <v>297481783.7348633</v>
      </c>
      <c r="I39" s="203">
        <f t="shared" si="1"/>
        <v>35190838.189069346</v>
      </c>
      <c r="J39" s="204">
        <f t="shared" si="2"/>
        <v>18724592913.059376</v>
      </c>
    </row>
    <row r="40" spans="2:10" ht="12.75">
      <c r="B40" s="201">
        <v>34</v>
      </c>
      <c r="C40" s="294">
        <v>22189</v>
      </c>
      <c r="D40" s="127">
        <v>207741884.1</v>
      </c>
      <c r="E40" s="127">
        <v>42473057.63</v>
      </c>
      <c r="F40" s="127">
        <v>23070270341.16</v>
      </c>
      <c r="H40" s="203">
        <f t="shared" si="0"/>
        <v>293781074.4506035</v>
      </c>
      <c r="I40" s="203">
        <f t="shared" si="1"/>
        <v>34640496.88915985</v>
      </c>
      <c r="J40" s="204">
        <f t="shared" si="2"/>
        <v>18430811838.608772</v>
      </c>
    </row>
    <row r="41" spans="2:10" ht="12.75">
      <c r="B41" s="201">
        <v>35</v>
      </c>
      <c r="C41" s="294">
        <v>22220</v>
      </c>
      <c r="D41" s="127">
        <v>206850910.98</v>
      </c>
      <c r="E41" s="127">
        <v>42089289.4</v>
      </c>
      <c r="F41" s="127">
        <v>22862528456.07</v>
      </c>
      <c r="H41" s="203">
        <f t="shared" si="0"/>
        <v>289810880.69882965</v>
      </c>
      <c r="I41" s="203">
        <f t="shared" si="1"/>
        <v>34097001.90142623</v>
      </c>
      <c r="J41" s="204">
        <f t="shared" si="2"/>
        <v>18141000957.909943</v>
      </c>
    </row>
    <row r="42" spans="2:10" ht="12.75">
      <c r="B42" s="201">
        <v>36</v>
      </c>
      <c r="C42" s="294">
        <v>22250</v>
      </c>
      <c r="D42" s="127">
        <v>206035944.02</v>
      </c>
      <c r="E42" s="127">
        <v>41725586.1</v>
      </c>
      <c r="F42" s="127">
        <v>22655677550.4</v>
      </c>
      <c r="H42" s="203">
        <f t="shared" si="0"/>
        <v>286025908.82292557</v>
      </c>
      <c r="I42" s="203">
        <f t="shared" si="1"/>
        <v>33560851.772133395</v>
      </c>
      <c r="J42" s="204">
        <f t="shared" si="2"/>
        <v>17854975049.087017</v>
      </c>
    </row>
    <row r="43" spans="2:10" ht="12.75">
      <c r="B43" s="201">
        <v>37</v>
      </c>
      <c r="C43" s="294">
        <v>22281</v>
      </c>
      <c r="D43" s="127">
        <v>204887299.11</v>
      </c>
      <c r="E43" s="127">
        <v>41336647.86</v>
      </c>
      <c r="F43" s="127">
        <v>22449641603.1</v>
      </c>
      <c r="H43" s="203">
        <f t="shared" si="0"/>
        <v>282343208.3771019</v>
      </c>
      <c r="I43" s="203">
        <f t="shared" si="1"/>
        <v>33031703.840810984</v>
      </c>
      <c r="J43" s="204">
        <f t="shared" si="2"/>
        <v>17572631840.709915</v>
      </c>
    </row>
    <row r="44" spans="2:10" ht="12.75">
      <c r="B44" s="201">
        <v>38</v>
      </c>
      <c r="C44" s="294">
        <v>22312</v>
      </c>
      <c r="D44" s="127">
        <v>204010457.31</v>
      </c>
      <c r="E44" s="127">
        <v>40952928.6</v>
      </c>
      <c r="F44" s="127">
        <v>22244754304.69</v>
      </c>
      <c r="H44" s="203">
        <f t="shared" si="0"/>
        <v>278442196.8481178</v>
      </c>
      <c r="I44" s="203">
        <f t="shared" si="1"/>
        <v>32509368.905313343</v>
      </c>
      <c r="J44" s="204">
        <f t="shared" si="2"/>
        <v>17294189643.861797</v>
      </c>
    </row>
    <row r="45" spans="2:10" ht="12.75">
      <c r="B45" s="201">
        <v>39</v>
      </c>
      <c r="C45" s="294">
        <v>22340</v>
      </c>
      <c r="D45" s="127">
        <v>203338839.82</v>
      </c>
      <c r="E45" s="127">
        <v>40596615.12</v>
      </c>
      <c r="F45" s="127">
        <v>22040743841.79</v>
      </c>
      <c r="H45" s="203">
        <f t="shared" si="0"/>
        <v>274797050.1153908</v>
      </c>
      <c r="I45" s="203">
        <f t="shared" si="1"/>
        <v>31994250.841144327</v>
      </c>
      <c r="J45" s="204">
        <f t="shared" si="2"/>
        <v>17019392593.746407</v>
      </c>
    </row>
    <row r="46" spans="2:10" ht="12.75">
      <c r="B46" s="201">
        <v>40</v>
      </c>
      <c r="C46" s="294">
        <v>22371</v>
      </c>
      <c r="D46" s="127">
        <v>202389617.33</v>
      </c>
      <c r="E46" s="127">
        <v>40212991.96</v>
      </c>
      <c r="F46" s="127">
        <v>21837405004.03</v>
      </c>
      <c r="H46" s="203">
        <f t="shared" si="0"/>
        <v>271350509.6226597</v>
      </c>
      <c r="I46" s="203">
        <f t="shared" si="1"/>
        <v>31485876.298430856</v>
      </c>
      <c r="J46" s="204">
        <f t="shared" si="2"/>
        <v>16748042084.123747</v>
      </c>
    </row>
    <row r="47" spans="2:10" ht="12.75">
      <c r="B47" s="201">
        <v>41</v>
      </c>
      <c r="C47" s="294">
        <v>22401</v>
      </c>
      <c r="D47" s="127">
        <v>201613774.21</v>
      </c>
      <c r="E47" s="127">
        <v>39841078.6</v>
      </c>
      <c r="F47" s="127">
        <v>21635015389.97</v>
      </c>
      <c r="H47" s="203">
        <f t="shared" si="0"/>
        <v>267730108.07663155</v>
      </c>
      <c r="I47" s="203">
        <f t="shared" si="1"/>
        <v>30983877.855628934</v>
      </c>
      <c r="J47" s="204">
        <f t="shared" si="2"/>
        <v>16480311976.047115</v>
      </c>
    </row>
    <row r="48" spans="2:10" ht="12.75">
      <c r="B48" s="201">
        <v>42</v>
      </c>
      <c r="C48" s="294">
        <v>22432</v>
      </c>
      <c r="D48" s="127">
        <v>200919262.84</v>
      </c>
      <c r="E48" s="127">
        <v>39486676.54</v>
      </c>
      <c r="F48" s="127">
        <v>21433401617.62</v>
      </c>
      <c r="H48" s="203">
        <f t="shared" si="0"/>
        <v>264282407.37093163</v>
      </c>
      <c r="I48" s="203">
        <f t="shared" si="1"/>
        <v>30488577.155687165</v>
      </c>
      <c r="J48" s="204">
        <f t="shared" si="2"/>
        <v>16216029568.676184</v>
      </c>
    </row>
    <row r="49" spans="2:10" ht="12.75">
      <c r="B49" s="201">
        <v>43</v>
      </c>
      <c r="C49" s="294">
        <v>22462</v>
      </c>
      <c r="D49" s="127">
        <v>199758572.58</v>
      </c>
      <c r="E49" s="127">
        <v>39110517.5</v>
      </c>
      <c r="F49" s="127">
        <v>21232482353.66</v>
      </c>
      <c r="H49" s="203">
        <f t="shared" si="0"/>
        <v>260934250.04237747</v>
      </c>
      <c r="I49" s="203">
        <f t="shared" si="1"/>
        <v>29999654.70205094</v>
      </c>
      <c r="J49" s="204">
        <f t="shared" si="2"/>
        <v>15955095318.633806</v>
      </c>
    </row>
    <row r="50" spans="2:10" ht="12.75">
      <c r="B50" s="201">
        <v>44</v>
      </c>
      <c r="C50" s="294">
        <v>22493</v>
      </c>
      <c r="D50" s="127">
        <v>198794002.06</v>
      </c>
      <c r="E50" s="127">
        <v>38738653.9</v>
      </c>
      <c r="F50" s="127">
        <v>21032723779.4</v>
      </c>
      <c r="H50" s="203">
        <f t="shared" si="0"/>
        <v>257274950.10016823</v>
      </c>
      <c r="I50" s="203">
        <f t="shared" si="1"/>
        <v>29516926.339472543</v>
      </c>
      <c r="J50" s="204">
        <f t="shared" si="2"/>
        <v>15697820368.533638</v>
      </c>
    </row>
    <row r="51" spans="2:10" ht="12.75">
      <c r="B51" s="201">
        <v>45</v>
      </c>
      <c r="C51" s="294">
        <v>22524</v>
      </c>
      <c r="D51" s="127">
        <v>198100163.96</v>
      </c>
      <c r="E51" s="127">
        <v>38391862.95</v>
      </c>
      <c r="F51" s="127">
        <v>20833929773.31</v>
      </c>
      <c r="H51" s="203">
        <f t="shared" si="0"/>
        <v>253804534.83027077</v>
      </c>
      <c r="I51" s="203">
        <f t="shared" si="1"/>
        <v>29040967.681787234</v>
      </c>
      <c r="J51" s="204">
        <f t="shared" si="2"/>
        <v>15444015833.703367</v>
      </c>
    </row>
    <row r="52" spans="2:10" ht="12.75">
      <c r="B52" s="201">
        <v>46</v>
      </c>
      <c r="C52" s="294">
        <v>22554</v>
      </c>
      <c r="D52" s="127">
        <v>197020917.1</v>
      </c>
      <c r="E52" s="127">
        <v>38021552.76</v>
      </c>
      <c r="F52" s="127">
        <v>20635829609.26</v>
      </c>
      <c r="H52" s="203">
        <f t="shared" si="0"/>
        <v>250573528.35636902</v>
      </c>
      <c r="I52" s="203">
        <f t="shared" si="1"/>
        <v>28571429.29235123</v>
      </c>
      <c r="J52" s="204">
        <f t="shared" si="2"/>
        <v>15193442305.346998</v>
      </c>
    </row>
    <row r="53" spans="2:10" ht="12.75">
      <c r="B53" s="201">
        <v>47</v>
      </c>
      <c r="C53" s="294">
        <v>22585</v>
      </c>
      <c r="D53" s="127">
        <v>196191958.58</v>
      </c>
      <c r="E53" s="127">
        <v>37661785.25</v>
      </c>
      <c r="F53" s="127">
        <v>20438808696.92</v>
      </c>
      <c r="H53" s="203">
        <f t="shared" si="0"/>
        <v>247096293.31046486</v>
      </c>
      <c r="I53" s="203">
        <f t="shared" si="1"/>
        <v>28107868.26489195</v>
      </c>
      <c r="J53" s="204">
        <f t="shared" si="2"/>
        <v>14946346012.036533</v>
      </c>
    </row>
    <row r="54" spans="2:10" ht="12.75">
      <c r="B54" s="201">
        <v>48</v>
      </c>
      <c r="C54" s="294">
        <v>22615</v>
      </c>
      <c r="D54" s="127">
        <v>195396293.25</v>
      </c>
      <c r="E54" s="127">
        <v>37317511.77</v>
      </c>
      <c r="F54" s="127">
        <v>20242616730.83</v>
      </c>
      <c r="H54" s="203">
        <f t="shared" si="0"/>
        <v>243841845.02275848</v>
      </c>
      <c r="I54" s="203">
        <f t="shared" si="1"/>
        <v>27650740.12226759</v>
      </c>
      <c r="J54" s="204">
        <f t="shared" si="2"/>
        <v>14702504167.013775</v>
      </c>
    </row>
    <row r="55" spans="2:10" ht="12.75">
      <c r="B55" s="201">
        <v>49</v>
      </c>
      <c r="C55" s="294">
        <v>22646</v>
      </c>
      <c r="D55" s="127">
        <v>194494329.59</v>
      </c>
      <c r="E55" s="127">
        <v>36955016.2</v>
      </c>
      <c r="F55" s="127">
        <v>20047220436.54</v>
      </c>
      <c r="H55" s="203">
        <f t="shared" si="0"/>
        <v>240648256.50208473</v>
      </c>
      <c r="I55" s="203">
        <f t="shared" si="1"/>
        <v>27199632.708975483</v>
      </c>
      <c r="J55" s="204">
        <f t="shared" si="2"/>
        <v>14461855910.51169</v>
      </c>
    </row>
    <row r="56" spans="2:10" ht="12.75">
      <c r="B56" s="201">
        <v>50</v>
      </c>
      <c r="C56" s="294">
        <v>22677</v>
      </c>
      <c r="D56" s="127">
        <v>193678968.11</v>
      </c>
      <c r="E56" s="127">
        <v>36595403.65</v>
      </c>
      <c r="F56" s="127">
        <v>19852726114.44</v>
      </c>
      <c r="H56" s="203">
        <f t="shared" si="0"/>
        <v>237414493.7327404</v>
      </c>
      <c r="I56" s="203">
        <f t="shared" si="1"/>
        <v>26754433.43444663</v>
      </c>
      <c r="J56" s="204">
        <f t="shared" si="2"/>
        <v>14224441416.77895</v>
      </c>
    </row>
    <row r="57" spans="2:10" ht="12.75">
      <c r="B57" s="201">
        <v>51</v>
      </c>
      <c r="C57" s="294">
        <v>22705</v>
      </c>
      <c r="D57" s="127">
        <v>193049175.14</v>
      </c>
      <c r="E57" s="127">
        <v>36257821.02</v>
      </c>
      <c r="F57" s="127">
        <v>19659047144.1</v>
      </c>
      <c r="H57" s="203">
        <f t="shared" si="0"/>
        <v>234279544.98274612</v>
      </c>
      <c r="I57" s="203">
        <f t="shared" si="1"/>
        <v>26315216.62104106</v>
      </c>
      <c r="J57" s="204">
        <f t="shared" si="2"/>
        <v>13990161871.796204</v>
      </c>
    </row>
    <row r="58" spans="2:10" ht="12.75">
      <c r="B58" s="201">
        <v>52</v>
      </c>
      <c r="C58" s="294">
        <v>22736</v>
      </c>
      <c r="D58" s="127">
        <v>192155171.09</v>
      </c>
      <c r="E58" s="127">
        <v>35899825.94</v>
      </c>
      <c r="F58" s="127">
        <v>19465997962.55</v>
      </c>
      <c r="H58" s="203">
        <f t="shared" si="0"/>
        <v>231311287.26731682</v>
      </c>
      <c r="I58" s="203">
        <f t="shared" si="1"/>
        <v>25881799.462822977</v>
      </c>
      <c r="J58" s="204">
        <f t="shared" si="2"/>
        <v>13758850584.528887</v>
      </c>
    </row>
    <row r="59" spans="2:10" ht="12.75">
      <c r="B59" s="201">
        <v>53</v>
      </c>
      <c r="C59" s="294">
        <v>22766</v>
      </c>
      <c r="D59" s="127">
        <v>191448361.22</v>
      </c>
      <c r="E59" s="127">
        <v>35550608.68</v>
      </c>
      <c r="F59" s="127">
        <v>19273842797.88</v>
      </c>
      <c r="H59" s="203">
        <f t="shared" si="0"/>
        <v>228190035.66633034</v>
      </c>
      <c r="I59" s="203">
        <f t="shared" si="1"/>
        <v>25453873.58137844</v>
      </c>
      <c r="J59" s="204">
        <f t="shared" si="2"/>
        <v>13530660548.862556</v>
      </c>
    </row>
    <row r="60" spans="2:10" ht="12.75">
      <c r="B60" s="201">
        <v>54</v>
      </c>
      <c r="C60" s="294">
        <v>22797</v>
      </c>
      <c r="D60" s="127">
        <v>190711124.47</v>
      </c>
      <c r="E60" s="127">
        <v>35214624.2</v>
      </c>
      <c r="F60" s="127">
        <v>19082394433.27</v>
      </c>
      <c r="H60" s="203">
        <f t="shared" si="0"/>
        <v>225235271.76997948</v>
      </c>
      <c r="I60" s="203">
        <f t="shared" si="1"/>
        <v>25031722.01539573</v>
      </c>
      <c r="J60" s="204">
        <f t="shared" si="2"/>
        <v>13305425277.092577</v>
      </c>
    </row>
    <row r="61" spans="2:10" ht="12.75">
      <c r="B61" s="201">
        <v>55</v>
      </c>
      <c r="C61" s="294">
        <v>22827</v>
      </c>
      <c r="D61" s="127">
        <v>189497763.56</v>
      </c>
      <c r="E61" s="127">
        <v>34863027.12</v>
      </c>
      <c r="F61" s="127">
        <v>18891683306.25</v>
      </c>
      <c r="H61" s="203">
        <f t="shared" si="0"/>
        <v>222292349.16463852</v>
      </c>
      <c r="I61" s="203">
        <f t="shared" si="1"/>
        <v>24615036.76262127</v>
      </c>
      <c r="J61" s="204">
        <f t="shared" si="2"/>
        <v>13083132927.927938</v>
      </c>
    </row>
    <row r="62" spans="2:10" ht="12.75">
      <c r="B62" s="201">
        <v>56</v>
      </c>
      <c r="C62" s="294">
        <v>22858</v>
      </c>
      <c r="D62" s="127">
        <v>188384881.3</v>
      </c>
      <c r="E62" s="127">
        <v>34514279.85</v>
      </c>
      <c r="F62" s="127">
        <v>18702185544.39</v>
      </c>
      <c r="H62" s="203">
        <f t="shared" si="0"/>
        <v>219054943.67205048</v>
      </c>
      <c r="I62" s="203">
        <f t="shared" si="1"/>
        <v>24203795.916666687</v>
      </c>
      <c r="J62" s="204">
        <f t="shared" si="2"/>
        <v>12864077984.255888</v>
      </c>
    </row>
    <row r="63" spans="2:10" ht="12.75">
      <c r="B63" s="201">
        <v>57</v>
      </c>
      <c r="C63" s="294">
        <v>22889</v>
      </c>
      <c r="D63" s="127">
        <v>187640494.48</v>
      </c>
      <c r="E63" s="127">
        <v>34185658.14</v>
      </c>
      <c r="F63" s="127">
        <v>18513800662.15</v>
      </c>
      <c r="H63" s="203">
        <f t="shared" si="0"/>
        <v>215925529.1535759</v>
      </c>
      <c r="I63" s="203">
        <f t="shared" si="1"/>
        <v>23798544.270873394</v>
      </c>
      <c r="J63" s="204">
        <f t="shared" si="2"/>
        <v>12648152455.102312</v>
      </c>
    </row>
    <row r="64" spans="2:10" ht="12.75">
      <c r="B64" s="201">
        <v>58</v>
      </c>
      <c r="C64" s="294">
        <v>22919</v>
      </c>
      <c r="D64" s="127">
        <v>186397736.28</v>
      </c>
      <c r="E64" s="127">
        <v>33839922.92</v>
      </c>
      <c r="F64" s="127">
        <v>18326160167.45</v>
      </c>
      <c r="H64" s="203">
        <f t="shared" si="0"/>
        <v>213083674.32368279</v>
      </c>
      <c r="I64" s="203">
        <f t="shared" si="1"/>
        <v>23399082.041939277</v>
      </c>
      <c r="J64" s="204">
        <f t="shared" si="2"/>
        <v>12435068780.77863</v>
      </c>
    </row>
    <row r="65" spans="2:10" ht="12.75">
      <c r="B65" s="201">
        <v>59</v>
      </c>
      <c r="C65" s="294">
        <v>22950</v>
      </c>
      <c r="D65" s="127">
        <v>185497849.21</v>
      </c>
      <c r="E65" s="127">
        <v>33502488.52</v>
      </c>
      <c r="F65" s="127">
        <v>18139762431.98</v>
      </c>
      <c r="H65" s="203">
        <f t="shared" si="0"/>
        <v>209937982.5818653</v>
      </c>
      <c r="I65" s="203">
        <f t="shared" si="1"/>
        <v>23004877.244440466</v>
      </c>
      <c r="J65" s="204">
        <f t="shared" si="2"/>
        <v>12225130798.196764</v>
      </c>
    </row>
    <row r="66" spans="2:10" ht="12.75">
      <c r="B66" s="201">
        <v>60</v>
      </c>
      <c r="C66" s="294">
        <v>22980</v>
      </c>
      <c r="D66" s="127">
        <v>184609909.38</v>
      </c>
      <c r="E66" s="127">
        <v>33176922.11</v>
      </c>
      <c r="F66" s="127">
        <v>17954264583.03</v>
      </c>
      <c r="H66" s="203">
        <f t="shared" si="0"/>
        <v>207060341.4710636</v>
      </c>
      <c r="I66" s="203">
        <f t="shared" si="1"/>
        <v>22616491.976664018</v>
      </c>
      <c r="J66" s="204">
        <f t="shared" si="2"/>
        <v>12018070456.7257</v>
      </c>
    </row>
    <row r="67" spans="2:10" ht="12.75">
      <c r="B67" s="201">
        <v>61</v>
      </c>
      <c r="C67" s="294">
        <v>23011</v>
      </c>
      <c r="D67" s="127">
        <v>183534488.65</v>
      </c>
      <c r="E67" s="127">
        <v>32838734.9</v>
      </c>
      <c r="F67" s="127">
        <v>17769654672.59</v>
      </c>
      <c r="H67" s="203">
        <f t="shared" si="0"/>
        <v>204224100.0889988</v>
      </c>
      <c r="I67" s="203">
        <f t="shared" si="1"/>
        <v>22233430.344942547</v>
      </c>
      <c r="J67" s="204">
        <f t="shared" si="2"/>
        <v>11813846356.636702</v>
      </c>
    </row>
    <row r="68" spans="2:10" ht="12.75">
      <c r="B68" s="201">
        <v>62</v>
      </c>
      <c r="C68" s="294">
        <v>23042</v>
      </c>
      <c r="D68" s="127">
        <v>182511701.91</v>
      </c>
      <c r="E68" s="127">
        <v>32502559.79</v>
      </c>
      <c r="F68" s="127">
        <v>17586120191.46</v>
      </c>
      <c r="H68" s="203">
        <f t="shared" si="0"/>
        <v>201296999.52440453</v>
      </c>
      <c r="I68" s="203">
        <f t="shared" si="1"/>
        <v>21855615.7597779</v>
      </c>
      <c r="J68" s="204">
        <f t="shared" si="2"/>
        <v>11612549357.112297</v>
      </c>
    </row>
    <row r="69" spans="2:10" ht="12.75">
      <c r="B69" s="201">
        <v>63</v>
      </c>
      <c r="C69" s="294">
        <v>23070</v>
      </c>
      <c r="D69" s="127">
        <v>181833691.6</v>
      </c>
      <c r="E69" s="127">
        <v>32184091.79</v>
      </c>
      <c r="F69" s="127">
        <v>17403608481.01</v>
      </c>
      <c r="H69" s="203">
        <f t="shared" si="0"/>
        <v>198439555.48301506</v>
      </c>
      <c r="I69" s="203">
        <f t="shared" si="1"/>
        <v>21483216.31065775</v>
      </c>
      <c r="J69" s="204">
        <f t="shared" si="2"/>
        <v>11414109801.629282</v>
      </c>
    </row>
    <row r="70" spans="2:10" ht="12.75">
      <c r="B70" s="201">
        <v>64</v>
      </c>
      <c r="C70" s="294">
        <v>23101</v>
      </c>
      <c r="D70" s="127">
        <v>180840661.46</v>
      </c>
      <c r="E70" s="127">
        <v>31851038.53</v>
      </c>
      <c r="F70" s="127">
        <v>17221774791.5</v>
      </c>
      <c r="H70" s="203">
        <f t="shared" si="0"/>
        <v>195840725.15566826</v>
      </c>
      <c r="I70" s="203">
        <f t="shared" si="1"/>
        <v>21116103.133014172</v>
      </c>
      <c r="J70" s="204">
        <f t="shared" si="2"/>
        <v>11218269076.473614</v>
      </c>
    </row>
    <row r="71" spans="2:10" ht="12.75">
      <c r="B71" s="201">
        <v>65</v>
      </c>
      <c r="C71" s="294">
        <v>23131</v>
      </c>
      <c r="D71" s="127">
        <v>179868846.28</v>
      </c>
      <c r="E71" s="127">
        <v>31524709.21</v>
      </c>
      <c r="F71" s="127">
        <v>17040934133.49</v>
      </c>
      <c r="H71" s="203">
        <f t="shared" si="0"/>
        <v>193067202.57418823</v>
      </c>
      <c r="I71" s="203">
        <f t="shared" si="1"/>
        <v>20753797.791476186</v>
      </c>
      <c r="J71" s="204">
        <f t="shared" si="2"/>
        <v>11025201873.899426</v>
      </c>
    </row>
    <row r="72" spans="2:10" ht="12.75">
      <c r="B72" s="201">
        <v>66</v>
      </c>
      <c r="C72" s="294">
        <v>23162</v>
      </c>
      <c r="D72" s="127">
        <v>179087425.48</v>
      </c>
      <c r="E72" s="127">
        <v>31208673.1</v>
      </c>
      <c r="F72" s="127">
        <v>16861065286.69</v>
      </c>
      <c r="H72" s="203">
        <f t="shared" si="0"/>
        <v>190340280.56386185</v>
      </c>
      <c r="I72" s="203">
        <f t="shared" si="1"/>
        <v>20396623.46671394</v>
      </c>
      <c r="J72" s="204">
        <f t="shared" si="2"/>
        <v>10834861593.335564</v>
      </c>
    </row>
    <row r="73" spans="2:10" ht="12.75">
      <c r="B73" s="201">
        <v>67</v>
      </c>
      <c r="C73" s="294">
        <v>23192</v>
      </c>
      <c r="D73" s="127">
        <v>177836433.78</v>
      </c>
      <c r="E73" s="127">
        <v>30882045.54</v>
      </c>
      <c r="F73" s="127">
        <v>16681977862.87</v>
      </c>
      <c r="H73" s="203">
        <f aca="true" t="shared" si="3" ref="H73:H136">IF(ISERROR(J72-J73),0,J72-J73)</f>
        <v>187767209.8567829</v>
      </c>
      <c r="I73" s="203">
        <f aca="true" t="shared" si="4" ref="I73:I136">IF(ISERROR(J72*$L$3/12),0,J72*$L$3/12)</f>
        <v>20044493.94767079</v>
      </c>
      <c r="J73" s="204">
        <f aca="true" t="shared" si="5" ref="J73:J136">IF(ISERROR(J72*(1-$B$3)^(1/12)*F73/F72),0,J72*(1-$B$3)^(1/12)*F73/F72)</f>
        <v>10647094383.47878</v>
      </c>
    </row>
    <row r="74" spans="2:10" ht="12.75">
      <c r="B74" s="201">
        <v>68</v>
      </c>
      <c r="C74" s="294">
        <v>23223</v>
      </c>
      <c r="D74" s="127">
        <v>176740920.22</v>
      </c>
      <c r="E74" s="127">
        <v>30557332.22</v>
      </c>
      <c r="F74" s="127">
        <v>16504141426.87</v>
      </c>
      <c r="H74" s="203">
        <f t="shared" si="3"/>
        <v>184926000.8820877</v>
      </c>
      <c r="I74" s="203">
        <f t="shared" si="4"/>
        <v>19697124.609435745</v>
      </c>
      <c r="J74" s="204">
        <f t="shared" si="5"/>
        <v>10462168382.596693</v>
      </c>
    </row>
    <row r="75" spans="2:10" ht="12.75">
      <c r="B75" s="201">
        <v>69</v>
      </c>
      <c r="C75" s="294">
        <v>23254</v>
      </c>
      <c r="D75" s="127">
        <v>175922664.6</v>
      </c>
      <c r="E75" s="127">
        <v>30248107.8</v>
      </c>
      <c r="F75" s="127">
        <v>16327400509.01</v>
      </c>
      <c r="H75" s="203">
        <f t="shared" si="3"/>
        <v>182217952.03894424</v>
      </c>
      <c r="I75" s="203">
        <f t="shared" si="4"/>
        <v>19355011.507803883</v>
      </c>
      <c r="J75" s="204">
        <f t="shared" si="5"/>
        <v>10279950430.557749</v>
      </c>
    </row>
    <row r="76" spans="2:10" ht="12.75">
      <c r="B76" s="201">
        <v>70</v>
      </c>
      <c r="C76" s="294">
        <v>23284</v>
      </c>
      <c r="D76" s="127">
        <v>174783950.37</v>
      </c>
      <c r="E76" s="127">
        <v>29926995.94</v>
      </c>
      <c r="F76" s="127">
        <v>16151477844.98</v>
      </c>
      <c r="H76" s="203">
        <f t="shared" si="3"/>
        <v>179716187.82265854</v>
      </c>
      <c r="I76" s="203">
        <f t="shared" si="4"/>
        <v>19017908.296531837</v>
      </c>
      <c r="J76" s="204">
        <f t="shared" si="5"/>
        <v>10100234242.73509</v>
      </c>
    </row>
    <row r="77" spans="2:10" ht="12.75">
      <c r="B77" s="201">
        <v>71</v>
      </c>
      <c r="C77" s="294">
        <v>23315</v>
      </c>
      <c r="D77" s="127">
        <v>173883401.13</v>
      </c>
      <c r="E77" s="127">
        <v>29611892.22</v>
      </c>
      <c r="F77" s="127">
        <v>15976693895.32</v>
      </c>
      <c r="H77" s="203">
        <f t="shared" si="3"/>
        <v>177044402.9166298</v>
      </c>
      <c r="I77" s="203">
        <f t="shared" si="4"/>
        <v>18685433.349059917</v>
      </c>
      <c r="J77" s="204">
        <f t="shared" si="5"/>
        <v>9923189839.81846</v>
      </c>
    </row>
    <row r="78" spans="2:10" ht="12.75">
      <c r="B78" s="201">
        <v>72</v>
      </c>
      <c r="C78" s="294">
        <v>23345</v>
      </c>
      <c r="D78" s="127">
        <v>173015995.9</v>
      </c>
      <c r="E78" s="127">
        <v>29305413.22</v>
      </c>
      <c r="F78" s="127">
        <v>15802810494.39</v>
      </c>
      <c r="H78" s="203">
        <f t="shared" si="3"/>
        <v>174552306.074749</v>
      </c>
      <c r="I78" s="203">
        <f t="shared" si="4"/>
        <v>18357901.203664154</v>
      </c>
      <c r="J78" s="204">
        <f t="shared" si="5"/>
        <v>9748637533.743711</v>
      </c>
    </row>
    <row r="79" spans="2:10" ht="12.75">
      <c r="B79" s="201">
        <v>73</v>
      </c>
      <c r="C79" s="294">
        <v>23376</v>
      </c>
      <c r="D79" s="127">
        <v>172023331.49</v>
      </c>
      <c r="E79" s="127">
        <v>28990707.16</v>
      </c>
      <c r="F79" s="127">
        <v>15629794498.21</v>
      </c>
      <c r="H79" s="203">
        <f t="shared" si="3"/>
        <v>172109939.6313324</v>
      </c>
      <c r="I79" s="203">
        <f t="shared" si="4"/>
        <v>18034979.437425867</v>
      </c>
      <c r="J79" s="204">
        <f t="shared" si="5"/>
        <v>9576527594.11238</v>
      </c>
    </row>
    <row r="80" spans="2:10" ht="12.75">
      <c r="B80" s="201">
        <v>74</v>
      </c>
      <c r="C80" s="294">
        <v>23407</v>
      </c>
      <c r="D80" s="127">
        <v>171172059.29</v>
      </c>
      <c r="E80" s="127">
        <v>28677174.26</v>
      </c>
      <c r="F80" s="127">
        <v>15457771167.6</v>
      </c>
      <c r="H80" s="203">
        <f t="shared" si="3"/>
        <v>169620044.75554466</v>
      </c>
      <c r="I80" s="203">
        <f t="shared" si="4"/>
        <v>17716576.0491079</v>
      </c>
      <c r="J80" s="204">
        <f t="shared" si="5"/>
        <v>9406907549.356834</v>
      </c>
    </row>
    <row r="81" spans="2:10" ht="12.75">
      <c r="B81" s="201">
        <v>75</v>
      </c>
      <c r="C81" s="294">
        <v>23436</v>
      </c>
      <c r="D81" s="127">
        <v>170514512.58</v>
      </c>
      <c r="E81" s="127">
        <v>28376627.05</v>
      </c>
      <c r="F81" s="127">
        <v>15286599105.73</v>
      </c>
      <c r="H81" s="203">
        <f t="shared" si="3"/>
        <v>167245563.16895866</v>
      </c>
      <c r="I81" s="203">
        <f t="shared" si="4"/>
        <v>17402778.966310143</v>
      </c>
      <c r="J81" s="204">
        <f t="shared" si="5"/>
        <v>9239661986.187876</v>
      </c>
    </row>
    <row r="82" spans="2:10" ht="12.75">
      <c r="B82" s="201">
        <v>76</v>
      </c>
      <c r="C82" s="294">
        <v>23467</v>
      </c>
      <c r="D82" s="127">
        <v>169654765.44</v>
      </c>
      <c r="E82" s="127">
        <v>28066314.6</v>
      </c>
      <c r="F82" s="127">
        <v>15116084593.58</v>
      </c>
      <c r="H82" s="203">
        <f t="shared" si="3"/>
        <v>165015268.04960632</v>
      </c>
      <c r="I82" s="203">
        <f t="shared" si="4"/>
        <v>17093374.67444757</v>
      </c>
      <c r="J82" s="204">
        <f t="shared" si="5"/>
        <v>9074646718.13827</v>
      </c>
    </row>
    <row r="83" spans="2:10" ht="12.75">
      <c r="B83" s="201">
        <v>77</v>
      </c>
      <c r="C83" s="294">
        <v>23497</v>
      </c>
      <c r="D83" s="127">
        <v>168871315.18</v>
      </c>
      <c r="E83" s="127">
        <v>27760625.77</v>
      </c>
      <c r="F83" s="127">
        <v>14946429829.05</v>
      </c>
      <c r="H83" s="203">
        <f t="shared" si="3"/>
        <v>162689643.08603287</v>
      </c>
      <c r="I83" s="203">
        <f t="shared" si="4"/>
        <v>16788096.428555798</v>
      </c>
      <c r="J83" s="204">
        <f t="shared" si="5"/>
        <v>8911957075.052237</v>
      </c>
    </row>
    <row r="84" spans="2:10" ht="12.75">
      <c r="B84" s="201">
        <v>78</v>
      </c>
      <c r="C84" s="294">
        <v>23528</v>
      </c>
      <c r="D84" s="127">
        <v>168091555.33</v>
      </c>
      <c r="E84" s="127">
        <v>27462016.81</v>
      </c>
      <c r="F84" s="127">
        <v>14777558516.1</v>
      </c>
      <c r="H84" s="203">
        <f t="shared" si="3"/>
        <v>160436629.24567223</v>
      </c>
      <c r="I84" s="203">
        <f t="shared" si="4"/>
        <v>16487120.588846639</v>
      </c>
      <c r="J84" s="204">
        <f t="shared" si="5"/>
        <v>8751520445.806564</v>
      </c>
    </row>
    <row r="85" spans="2:10" ht="12.75">
      <c r="B85" s="201">
        <v>79</v>
      </c>
      <c r="C85" s="294">
        <v>23558</v>
      </c>
      <c r="D85" s="127">
        <v>166935985.57</v>
      </c>
      <c r="E85" s="127">
        <v>27157031.45</v>
      </c>
      <c r="F85" s="127">
        <v>14609466960.52</v>
      </c>
      <c r="H85" s="203">
        <f t="shared" si="3"/>
        <v>158212007.95300102</v>
      </c>
      <c r="I85" s="203">
        <f t="shared" si="4"/>
        <v>16190312.824742146</v>
      </c>
      <c r="J85" s="204">
        <f t="shared" si="5"/>
        <v>8593308437.853563</v>
      </c>
    </row>
    <row r="86" spans="2:10" ht="12.75">
      <c r="B86" s="201">
        <v>80</v>
      </c>
      <c r="C86" s="294">
        <v>23589</v>
      </c>
      <c r="D86" s="127">
        <v>165843440.88</v>
      </c>
      <c r="E86" s="127">
        <v>26853195.77</v>
      </c>
      <c r="F86" s="127">
        <v>14442530973.63</v>
      </c>
      <c r="H86" s="203">
        <f t="shared" si="3"/>
        <v>155793734.88467598</v>
      </c>
      <c r="I86" s="203">
        <f t="shared" si="4"/>
        <v>15897620.610029094</v>
      </c>
      <c r="J86" s="204">
        <f t="shared" si="5"/>
        <v>8437514702.968887</v>
      </c>
    </row>
    <row r="87" spans="2:10" ht="12.75">
      <c r="B87" s="201">
        <v>81</v>
      </c>
      <c r="C87" s="294">
        <v>23620</v>
      </c>
      <c r="D87" s="127">
        <v>165025489.38</v>
      </c>
      <c r="E87" s="127">
        <v>26560963.04</v>
      </c>
      <c r="F87" s="127">
        <v>14276687532.24</v>
      </c>
      <c r="H87" s="203">
        <f t="shared" si="3"/>
        <v>153442129.25693607</v>
      </c>
      <c r="I87" s="203">
        <f t="shared" si="4"/>
        <v>15609402.200492442</v>
      </c>
      <c r="J87" s="204">
        <f t="shared" si="5"/>
        <v>8284072573.711951</v>
      </c>
    </row>
    <row r="88" spans="2:10" ht="12.75">
      <c r="B88" s="201">
        <v>82</v>
      </c>
      <c r="C88" s="294">
        <v>23650</v>
      </c>
      <c r="D88" s="127">
        <v>163887685.13</v>
      </c>
      <c r="E88" s="127">
        <v>26261500.21</v>
      </c>
      <c r="F88" s="127">
        <v>14111662039.58</v>
      </c>
      <c r="H88" s="203">
        <f t="shared" si="3"/>
        <v>151277804.7169714</v>
      </c>
      <c r="I88" s="203">
        <f t="shared" si="4"/>
        <v>15325534.26136711</v>
      </c>
      <c r="J88" s="204">
        <f t="shared" si="5"/>
        <v>8132794768.99498</v>
      </c>
    </row>
    <row r="89" spans="2:10" ht="12.75">
      <c r="B89" s="201">
        <v>83</v>
      </c>
      <c r="C89" s="294">
        <v>23681</v>
      </c>
      <c r="D89" s="127">
        <v>162871466.65</v>
      </c>
      <c r="E89" s="127">
        <v>25966231.46</v>
      </c>
      <c r="F89" s="127">
        <v>13947774356.6</v>
      </c>
      <c r="H89" s="203">
        <f t="shared" si="3"/>
        <v>148955881.11142063</v>
      </c>
      <c r="I89" s="203">
        <f t="shared" si="4"/>
        <v>15045670.322640715</v>
      </c>
      <c r="J89" s="204">
        <f t="shared" si="5"/>
        <v>7983838887.883559</v>
      </c>
    </row>
    <row r="90" spans="2:10" ht="12.75">
      <c r="B90" s="201">
        <v>84</v>
      </c>
      <c r="C90" s="294">
        <v>23711</v>
      </c>
      <c r="D90" s="127">
        <v>161824871.95</v>
      </c>
      <c r="E90" s="127">
        <v>25677306.06</v>
      </c>
      <c r="F90" s="127">
        <v>13784902887.33</v>
      </c>
      <c r="H90" s="203">
        <f t="shared" si="3"/>
        <v>146732037.16312695</v>
      </c>
      <c r="I90" s="203">
        <f t="shared" si="4"/>
        <v>14770101.942584584</v>
      </c>
      <c r="J90" s="204">
        <f t="shared" si="5"/>
        <v>7837106850.720432</v>
      </c>
    </row>
    <row r="91" spans="2:10" ht="12.75">
      <c r="B91" s="201">
        <v>85</v>
      </c>
      <c r="C91" s="294">
        <v>23742</v>
      </c>
      <c r="D91" s="127">
        <v>160611006.4</v>
      </c>
      <c r="E91" s="127">
        <v>25384448.57</v>
      </c>
      <c r="F91" s="127">
        <v>13623078015.16</v>
      </c>
      <c r="H91" s="203">
        <f t="shared" si="3"/>
        <v>144518263.42790985</v>
      </c>
      <c r="I91" s="203">
        <f t="shared" si="4"/>
        <v>14498647.673832802</v>
      </c>
      <c r="J91" s="204">
        <f t="shared" si="5"/>
        <v>7692588587.292522</v>
      </c>
    </row>
    <row r="92" spans="2:10" ht="12.75">
      <c r="B92" s="201">
        <v>86</v>
      </c>
      <c r="C92" s="294">
        <v>23773</v>
      </c>
      <c r="D92" s="127">
        <v>159493259.43</v>
      </c>
      <c r="E92" s="127">
        <v>25092338.36</v>
      </c>
      <c r="F92" s="127">
        <v>13462467006.97</v>
      </c>
      <c r="H92" s="203">
        <f t="shared" si="3"/>
        <v>142237961.33478928</v>
      </c>
      <c r="I92" s="203">
        <f t="shared" si="4"/>
        <v>14231288.886491166</v>
      </c>
      <c r="J92" s="204">
        <f t="shared" si="5"/>
        <v>7550350625.957733</v>
      </c>
    </row>
    <row r="93" spans="2:10" ht="12.75">
      <c r="B93" s="201">
        <v>87</v>
      </c>
      <c r="C93" s="294">
        <v>23801</v>
      </c>
      <c r="D93" s="127">
        <v>158607327.29</v>
      </c>
      <c r="E93" s="127">
        <v>24810106.5</v>
      </c>
      <c r="F93" s="127">
        <v>13302973749.7</v>
      </c>
      <c r="H93" s="203">
        <f t="shared" si="3"/>
        <v>140040093.47297955</v>
      </c>
      <c r="I93" s="203">
        <f t="shared" si="4"/>
        <v>13968148.658021808</v>
      </c>
      <c r="J93" s="204">
        <f t="shared" si="5"/>
        <v>7410310532.484754</v>
      </c>
    </row>
    <row r="94" spans="2:10" ht="12.75">
      <c r="B94" s="201">
        <v>88</v>
      </c>
      <c r="C94" s="294">
        <v>23832</v>
      </c>
      <c r="D94" s="127">
        <v>157485077.21</v>
      </c>
      <c r="E94" s="127">
        <v>24522736.6</v>
      </c>
      <c r="F94" s="127">
        <v>13144366422.23</v>
      </c>
      <c r="H94" s="203">
        <f t="shared" si="3"/>
        <v>137997971.89418125</v>
      </c>
      <c r="I94" s="203">
        <f t="shared" si="4"/>
        <v>13709074.485096795</v>
      </c>
      <c r="J94" s="204">
        <f t="shared" si="5"/>
        <v>7272312560.590572</v>
      </c>
    </row>
    <row r="95" spans="2:10" ht="12.75">
      <c r="B95" s="201">
        <v>89</v>
      </c>
      <c r="C95" s="294">
        <v>23862</v>
      </c>
      <c r="D95" s="127">
        <v>156369735.58</v>
      </c>
      <c r="E95" s="127">
        <v>24238743.7</v>
      </c>
      <c r="F95" s="127">
        <v>12986881340.4</v>
      </c>
      <c r="H95" s="203">
        <f t="shared" si="3"/>
        <v>135850570.17977524</v>
      </c>
      <c r="I95" s="203">
        <f t="shared" si="4"/>
        <v>13453778.23709256</v>
      </c>
      <c r="J95" s="204">
        <f t="shared" si="5"/>
        <v>7136461990.410797</v>
      </c>
    </row>
    <row r="96" spans="2:10" ht="12.75">
      <c r="B96" s="201">
        <v>90</v>
      </c>
      <c r="C96" s="294">
        <v>23893</v>
      </c>
      <c r="D96" s="127">
        <v>155273974.93</v>
      </c>
      <c r="E96" s="127">
        <v>23960132.63</v>
      </c>
      <c r="F96" s="127">
        <v>12830511602.15</v>
      </c>
      <c r="H96" s="203">
        <f t="shared" si="3"/>
        <v>133733893.63442898</v>
      </c>
      <c r="I96" s="203">
        <f t="shared" si="4"/>
        <v>13202454.682259975</v>
      </c>
      <c r="J96" s="204">
        <f t="shared" si="5"/>
        <v>7002728096.776368</v>
      </c>
    </row>
    <row r="97" spans="2:10" ht="12.75">
      <c r="B97" s="201">
        <v>91</v>
      </c>
      <c r="C97" s="294">
        <v>23923</v>
      </c>
      <c r="D97" s="127">
        <v>153903378.41</v>
      </c>
      <c r="E97" s="127">
        <v>23679145.74</v>
      </c>
      <c r="F97" s="127">
        <v>12675237632.76</v>
      </c>
      <c r="H97" s="203">
        <f t="shared" si="3"/>
        <v>131654414.5567398</v>
      </c>
      <c r="I97" s="203">
        <f t="shared" si="4"/>
        <v>12955046.97903628</v>
      </c>
      <c r="J97" s="204">
        <f t="shared" si="5"/>
        <v>6871073682.219628</v>
      </c>
    </row>
    <row r="98" spans="2:10" ht="12.75">
      <c r="B98" s="201">
        <v>92</v>
      </c>
      <c r="C98" s="294">
        <v>23954</v>
      </c>
      <c r="D98" s="127">
        <v>152525651.93</v>
      </c>
      <c r="E98" s="127">
        <v>23399051.83</v>
      </c>
      <c r="F98" s="127">
        <v>12521334250.56</v>
      </c>
      <c r="H98" s="203">
        <f t="shared" si="3"/>
        <v>129453049.56062412</v>
      </c>
      <c r="I98" s="203">
        <f t="shared" si="4"/>
        <v>12711486.312106313</v>
      </c>
      <c r="J98" s="204">
        <f t="shared" si="5"/>
        <v>6741620632.659004</v>
      </c>
    </row>
    <row r="99" spans="2:10" ht="12.75">
      <c r="B99" s="201">
        <v>93</v>
      </c>
      <c r="C99" s="294">
        <v>23985</v>
      </c>
      <c r="D99" s="127">
        <v>151346586.48</v>
      </c>
      <c r="E99" s="127">
        <v>23127662.48</v>
      </c>
      <c r="F99" s="127">
        <v>12368808599.97</v>
      </c>
      <c r="H99" s="203">
        <f t="shared" si="3"/>
        <v>127276667.72979546</v>
      </c>
      <c r="I99" s="203">
        <f t="shared" si="4"/>
        <v>12471998.170419158</v>
      </c>
      <c r="J99" s="204">
        <f t="shared" si="5"/>
        <v>6614343964.929209</v>
      </c>
    </row>
    <row r="100" spans="2:10" ht="12.75">
      <c r="B100" s="201">
        <v>94</v>
      </c>
      <c r="C100" s="294">
        <v>24015</v>
      </c>
      <c r="D100" s="127">
        <v>150005689.81</v>
      </c>
      <c r="E100" s="127">
        <v>22853098.64</v>
      </c>
      <c r="F100" s="127">
        <v>12217462015.29</v>
      </c>
      <c r="H100" s="203">
        <f t="shared" si="3"/>
        <v>125234362.1121769</v>
      </c>
      <c r="I100" s="203">
        <f t="shared" si="4"/>
        <v>12236536.335119037</v>
      </c>
      <c r="J100" s="204">
        <f t="shared" si="5"/>
        <v>6489109602.817032</v>
      </c>
    </row>
    <row r="101" spans="2:10" ht="12.75">
      <c r="B101" s="201">
        <v>95</v>
      </c>
      <c r="C101" s="294">
        <v>24046</v>
      </c>
      <c r="D101" s="127">
        <v>148871920.81</v>
      </c>
      <c r="E101" s="127">
        <v>22582006.52</v>
      </c>
      <c r="F101" s="127">
        <v>12067456329.17</v>
      </c>
      <c r="H101" s="203">
        <f t="shared" si="3"/>
        <v>123132775.08427048</v>
      </c>
      <c r="I101" s="203">
        <f t="shared" si="4"/>
        <v>12004852.76521151</v>
      </c>
      <c r="J101" s="204">
        <f t="shared" si="5"/>
        <v>6365976827.732761</v>
      </c>
    </row>
    <row r="102" spans="2:10" ht="12.75">
      <c r="B102" s="201">
        <v>96</v>
      </c>
      <c r="C102" s="294">
        <v>24076</v>
      </c>
      <c r="D102" s="127">
        <v>147772391.53</v>
      </c>
      <c r="E102" s="127">
        <v>22314945.99</v>
      </c>
      <c r="F102" s="127">
        <v>11918584404.87</v>
      </c>
      <c r="H102" s="203">
        <f t="shared" si="3"/>
        <v>121167257.01181316</v>
      </c>
      <c r="I102" s="203">
        <f t="shared" si="4"/>
        <v>11777057.13130561</v>
      </c>
      <c r="J102" s="204">
        <f t="shared" si="5"/>
        <v>6244809570.720948</v>
      </c>
    </row>
    <row r="103" spans="2:10" ht="12.75">
      <c r="B103" s="201">
        <v>97</v>
      </c>
      <c r="C103" s="294">
        <v>24107</v>
      </c>
      <c r="D103" s="127">
        <v>146623524.39</v>
      </c>
      <c r="E103" s="127">
        <v>22047007.53</v>
      </c>
      <c r="F103" s="127">
        <v>11770812012.14</v>
      </c>
      <c r="H103" s="203">
        <f t="shared" si="3"/>
        <v>119244573.90404129</v>
      </c>
      <c r="I103" s="203">
        <f t="shared" si="4"/>
        <v>11552897.705833755</v>
      </c>
      <c r="J103" s="204">
        <f t="shared" si="5"/>
        <v>6125564996.816907</v>
      </c>
    </row>
    <row r="104" spans="2:10" ht="12.75">
      <c r="B104" s="201">
        <v>98</v>
      </c>
      <c r="C104" s="294">
        <v>24138</v>
      </c>
      <c r="D104" s="127">
        <v>145642602.31</v>
      </c>
      <c r="E104" s="127">
        <v>21779871.28</v>
      </c>
      <c r="F104" s="127">
        <v>11624188485.99</v>
      </c>
      <c r="H104" s="203">
        <f t="shared" si="3"/>
        <v>117320773.61839962</v>
      </c>
      <c r="I104" s="203">
        <f t="shared" si="4"/>
        <v>11332295.244111277</v>
      </c>
      <c r="J104" s="204">
        <f t="shared" si="5"/>
        <v>6008244223.198507</v>
      </c>
    </row>
    <row r="105" spans="2:10" ht="12.75">
      <c r="B105" s="201">
        <v>99</v>
      </c>
      <c r="C105" s="294">
        <v>24166</v>
      </c>
      <c r="D105" s="127">
        <v>144718384.82</v>
      </c>
      <c r="E105" s="127">
        <v>21519318.51</v>
      </c>
      <c r="F105" s="127">
        <v>11478545887.09</v>
      </c>
      <c r="H105" s="203">
        <f t="shared" si="3"/>
        <v>115507821.24334621</v>
      </c>
      <c r="I105" s="203">
        <f t="shared" si="4"/>
        <v>11115251.812917238</v>
      </c>
      <c r="J105" s="204">
        <f t="shared" si="5"/>
        <v>5892736401.955161</v>
      </c>
    </row>
    <row r="106" spans="2:10" ht="12.75">
      <c r="B106" s="201">
        <v>100</v>
      </c>
      <c r="C106" s="294">
        <v>24197</v>
      </c>
      <c r="D106" s="127">
        <v>143855758.86</v>
      </c>
      <c r="E106" s="127">
        <v>21256605.85</v>
      </c>
      <c r="F106" s="127">
        <v>11333827498.71</v>
      </c>
      <c r="H106" s="203">
        <f t="shared" si="3"/>
        <v>113746394.38665104</v>
      </c>
      <c r="I106" s="203">
        <f t="shared" si="4"/>
        <v>10901562.343617048</v>
      </c>
      <c r="J106" s="204">
        <f t="shared" si="5"/>
        <v>5778990007.56851</v>
      </c>
    </row>
    <row r="107" spans="2:10" ht="12.75">
      <c r="B107" s="201">
        <v>101</v>
      </c>
      <c r="C107" s="294">
        <v>24227</v>
      </c>
      <c r="D107" s="127">
        <v>143025496.16</v>
      </c>
      <c r="E107" s="127">
        <v>20996381.63</v>
      </c>
      <c r="F107" s="127">
        <v>11189971740.42</v>
      </c>
      <c r="H107" s="203">
        <f t="shared" si="3"/>
        <v>112037925.4554615</v>
      </c>
      <c r="I107" s="203">
        <f t="shared" si="4"/>
        <v>10691131.514001744</v>
      </c>
      <c r="J107" s="204">
        <f t="shared" si="5"/>
        <v>5666952082.113049</v>
      </c>
    </row>
    <row r="108" spans="2:10" ht="12.75">
      <c r="B108" s="201">
        <v>102</v>
      </c>
      <c r="C108" s="294">
        <v>24258</v>
      </c>
      <c r="D108" s="127">
        <v>142075036.26</v>
      </c>
      <c r="E108" s="127">
        <v>20738822.77</v>
      </c>
      <c r="F108" s="127">
        <v>11046946243.76</v>
      </c>
      <c r="H108" s="203">
        <f t="shared" si="3"/>
        <v>110366639.13034058</v>
      </c>
      <c r="I108" s="203">
        <f t="shared" si="4"/>
        <v>10483861.35190914</v>
      </c>
      <c r="J108" s="204">
        <f t="shared" si="5"/>
        <v>5556585442.982708</v>
      </c>
    </row>
    <row r="109" spans="2:10" ht="12.75">
      <c r="B109" s="201">
        <v>103</v>
      </c>
      <c r="C109" s="294">
        <v>24288</v>
      </c>
      <c r="D109" s="127">
        <v>140835892.5</v>
      </c>
      <c r="E109" s="127">
        <v>20481453.92</v>
      </c>
      <c r="F109" s="127">
        <v>10904871207.08</v>
      </c>
      <c r="H109" s="203">
        <f t="shared" si="3"/>
        <v>108655648.47809124</v>
      </c>
      <c r="I109" s="203">
        <f t="shared" si="4"/>
        <v>10279683.06951801</v>
      </c>
      <c r="J109" s="204">
        <f t="shared" si="5"/>
        <v>5447929794.504617</v>
      </c>
    </row>
    <row r="110" spans="2:10" ht="12.75">
      <c r="B110" s="201">
        <v>104</v>
      </c>
      <c r="C110" s="294">
        <v>24319</v>
      </c>
      <c r="D110" s="127">
        <v>139800626.22</v>
      </c>
      <c r="E110" s="127">
        <v>20224806.42</v>
      </c>
      <c r="F110" s="127">
        <v>10764035312.83</v>
      </c>
      <c r="H110" s="203">
        <f t="shared" si="3"/>
        <v>106822762.21759987</v>
      </c>
      <c r="I110" s="203">
        <f t="shared" si="4"/>
        <v>10078670.119833542</v>
      </c>
      <c r="J110" s="204">
        <f t="shared" si="5"/>
        <v>5341107032.287017</v>
      </c>
    </row>
    <row r="111" spans="2:10" ht="12.75">
      <c r="B111" s="201">
        <v>105</v>
      </c>
      <c r="C111" s="294">
        <v>24350</v>
      </c>
      <c r="D111" s="127">
        <v>138818484.37</v>
      </c>
      <c r="E111" s="127">
        <v>19973902.09</v>
      </c>
      <c r="F111" s="127">
        <v>10624234688.16</v>
      </c>
      <c r="H111" s="203">
        <f t="shared" si="3"/>
        <v>105114381.17617989</v>
      </c>
      <c r="I111" s="203">
        <f t="shared" si="4"/>
        <v>9881048.009730982</v>
      </c>
      <c r="J111" s="204">
        <f t="shared" si="5"/>
        <v>5235992651.110837</v>
      </c>
    </row>
    <row r="112" spans="2:10" ht="12.75">
      <c r="B112" s="201">
        <v>106</v>
      </c>
      <c r="C112" s="294">
        <v>24380</v>
      </c>
      <c r="D112" s="127">
        <v>137700280.36</v>
      </c>
      <c r="E112" s="127">
        <v>19721981.87</v>
      </c>
      <c r="F112" s="127">
        <v>10485416209.2</v>
      </c>
      <c r="H112" s="203">
        <f t="shared" si="3"/>
        <v>103453719.76940536</v>
      </c>
      <c r="I112" s="203">
        <f t="shared" si="4"/>
        <v>9686586.404555049</v>
      </c>
      <c r="J112" s="204">
        <f t="shared" si="5"/>
        <v>5132538931.341432</v>
      </c>
    </row>
    <row r="113" spans="2:10" ht="12.75">
      <c r="B113" s="201">
        <v>107</v>
      </c>
      <c r="C113" s="294">
        <v>24411</v>
      </c>
      <c r="D113" s="127">
        <v>136782236.22</v>
      </c>
      <c r="E113" s="127">
        <v>19472502.1</v>
      </c>
      <c r="F113" s="127">
        <v>10347715927.33</v>
      </c>
      <c r="H113" s="203">
        <f t="shared" si="3"/>
        <v>101747861.2109642</v>
      </c>
      <c r="I113" s="203">
        <f t="shared" si="4"/>
        <v>9495197.02298165</v>
      </c>
      <c r="J113" s="204">
        <f t="shared" si="5"/>
        <v>5030791070.130467</v>
      </c>
    </row>
    <row r="114" spans="2:10" ht="12.75">
      <c r="B114" s="201">
        <v>108</v>
      </c>
      <c r="C114" s="294">
        <v>24441</v>
      </c>
      <c r="D114" s="127">
        <v>135653363.93</v>
      </c>
      <c r="E114" s="127">
        <v>19225305.49</v>
      </c>
      <c r="F114" s="127">
        <v>10210933691.17</v>
      </c>
      <c r="H114" s="203">
        <f t="shared" si="3"/>
        <v>100160714.42656708</v>
      </c>
      <c r="I114" s="203">
        <f t="shared" si="4"/>
        <v>9306963.479741365</v>
      </c>
      <c r="J114" s="204">
        <f t="shared" si="5"/>
        <v>4930630355.7039</v>
      </c>
    </row>
    <row r="115" spans="2:10" ht="12.75">
      <c r="B115" s="201">
        <v>109</v>
      </c>
      <c r="C115" s="294">
        <v>24472</v>
      </c>
      <c r="D115" s="127">
        <v>134531150.31</v>
      </c>
      <c r="E115" s="127">
        <v>18979189.98</v>
      </c>
      <c r="F115" s="127">
        <v>10075280323.7</v>
      </c>
      <c r="H115" s="203">
        <f t="shared" si="3"/>
        <v>98492307.6432352</v>
      </c>
      <c r="I115" s="203">
        <f t="shared" si="4"/>
        <v>9121666.158052215</v>
      </c>
      <c r="J115" s="204">
        <f t="shared" si="5"/>
        <v>4832138048.060665</v>
      </c>
    </row>
    <row r="116" spans="2:10" ht="12.75">
      <c r="B116" s="201">
        <v>110</v>
      </c>
      <c r="C116" s="294">
        <v>24503</v>
      </c>
      <c r="D116" s="127">
        <v>133544698.43</v>
      </c>
      <c r="E116" s="127">
        <v>18733414.96</v>
      </c>
      <c r="F116" s="127">
        <v>9940749169.75</v>
      </c>
      <c r="H116" s="203">
        <f t="shared" si="3"/>
        <v>96848762.62612534</v>
      </c>
      <c r="I116" s="203">
        <f t="shared" si="4"/>
        <v>8939455.38891223</v>
      </c>
      <c r="J116" s="204">
        <f t="shared" si="5"/>
        <v>4735289285.43454</v>
      </c>
    </row>
    <row r="117" spans="2:10" ht="12.75">
      <c r="B117" s="201">
        <v>111</v>
      </c>
      <c r="C117" s="294">
        <v>24531</v>
      </c>
      <c r="D117" s="127">
        <v>132690973.07</v>
      </c>
      <c r="E117" s="127">
        <v>18492678.29</v>
      </c>
      <c r="F117" s="127">
        <v>9807204475.53</v>
      </c>
      <c r="H117" s="203">
        <f t="shared" si="3"/>
        <v>95290830.36640072</v>
      </c>
      <c r="I117" s="203">
        <f t="shared" si="4"/>
        <v>8760285.178053899</v>
      </c>
      <c r="J117" s="204">
        <f t="shared" si="5"/>
        <v>4639998455.068139</v>
      </c>
    </row>
    <row r="118" spans="2:10" ht="12.75">
      <c r="B118" s="201">
        <v>112</v>
      </c>
      <c r="C118" s="294">
        <v>24562</v>
      </c>
      <c r="D118" s="127">
        <v>131801823.34</v>
      </c>
      <c r="E118" s="127">
        <v>18251239.89</v>
      </c>
      <c r="F118" s="127">
        <v>9674513501.12</v>
      </c>
      <c r="H118" s="203">
        <f t="shared" si="3"/>
        <v>93815113.5799551</v>
      </c>
      <c r="I118" s="203">
        <f t="shared" si="4"/>
        <v>8583997.141876059</v>
      </c>
      <c r="J118" s="204">
        <f t="shared" si="5"/>
        <v>4546183341.488184</v>
      </c>
    </row>
    <row r="119" spans="2:10" ht="12.75">
      <c r="B119" s="201">
        <v>113</v>
      </c>
      <c r="C119" s="294">
        <v>24592</v>
      </c>
      <c r="D119" s="127">
        <v>130973036.73</v>
      </c>
      <c r="E119" s="127">
        <v>18011571.65</v>
      </c>
      <c r="F119" s="127">
        <v>9542711678.59</v>
      </c>
      <c r="H119" s="203">
        <f t="shared" si="3"/>
        <v>92341211.18215466</v>
      </c>
      <c r="I119" s="203">
        <f t="shared" si="4"/>
        <v>8410439.181753142</v>
      </c>
      <c r="J119" s="204">
        <f t="shared" si="5"/>
        <v>4453842130.306029</v>
      </c>
    </row>
    <row r="120" spans="2:10" ht="12.75">
      <c r="B120" s="201">
        <v>114</v>
      </c>
      <c r="C120" s="294">
        <v>24623</v>
      </c>
      <c r="D120" s="127">
        <v>130082345.99</v>
      </c>
      <c r="E120" s="127">
        <v>17773993.54</v>
      </c>
      <c r="F120" s="127">
        <v>9411738644.12</v>
      </c>
      <c r="H120" s="203">
        <f t="shared" si="3"/>
        <v>90913779.60797215</v>
      </c>
      <c r="I120" s="203">
        <f t="shared" si="4"/>
        <v>8239607.941066154</v>
      </c>
      <c r="J120" s="204">
        <f t="shared" si="5"/>
        <v>4362928350.698057</v>
      </c>
    </row>
    <row r="121" spans="2:10" ht="12.75">
      <c r="B121" s="201">
        <v>115</v>
      </c>
      <c r="C121" s="294">
        <v>24653</v>
      </c>
      <c r="D121" s="127">
        <v>128974070.67</v>
      </c>
      <c r="E121" s="127">
        <v>17537180.54</v>
      </c>
      <c r="F121" s="127">
        <v>9281656297.13</v>
      </c>
      <c r="H121" s="203">
        <f t="shared" si="3"/>
        <v>89475565.52764988</v>
      </c>
      <c r="I121" s="203">
        <f t="shared" si="4"/>
        <v>8071417.448791406</v>
      </c>
      <c r="J121" s="204">
        <f t="shared" si="5"/>
        <v>4273452785.1704073</v>
      </c>
    </row>
    <row r="122" spans="2:10" ht="12.75">
      <c r="B122" s="201">
        <v>116</v>
      </c>
      <c r="C122" s="294">
        <v>24684</v>
      </c>
      <c r="D122" s="127">
        <v>128003977.72</v>
      </c>
      <c r="E122" s="127">
        <v>17300762.49</v>
      </c>
      <c r="F122" s="127">
        <v>9152682223.64</v>
      </c>
      <c r="H122" s="203">
        <f t="shared" si="3"/>
        <v>87955954.55553246</v>
      </c>
      <c r="I122" s="203">
        <f t="shared" si="4"/>
        <v>7905887.652565253</v>
      </c>
      <c r="J122" s="204">
        <f t="shared" si="5"/>
        <v>4185496830.614875</v>
      </c>
    </row>
    <row r="123" spans="2:10" ht="12.75">
      <c r="B123" s="201">
        <v>117</v>
      </c>
      <c r="C123" s="294">
        <v>24715</v>
      </c>
      <c r="D123" s="127">
        <v>127054307.76</v>
      </c>
      <c r="E123" s="127">
        <v>17069188.38</v>
      </c>
      <c r="F123" s="127">
        <v>9024678246.41</v>
      </c>
      <c r="H123" s="203">
        <f t="shared" si="3"/>
        <v>86519033.59858513</v>
      </c>
      <c r="I123" s="203">
        <f t="shared" si="4"/>
        <v>7743169.136637519</v>
      </c>
      <c r="J123" s="204">
        <f t="shared" si="5"/>
        <v>4098977797.0162897</v>
      </c>
    </row>
    <row r="124" spans="2:10" ht="12.75">
      <c r="B124" s="201">
        <v>118</v>
      </c>
      <c r="C124" s="294">
        <v>24745</v>
      </c>
      <c r="D124" s="127">
        <v>126057015.79</v>
      </c>
      <c r="E124" s="127">
        <v>16837230.1</v>
      </c>
      <c r="F124" s="127">
        <v>8897623937.31</v>
      </c>
      <c r="H124" s="203">
        <f t="shared" si="3"/>
        <v>85109758.15059566</v>
      </c>
      <c r="I124" s="203">
        <f t="shared" si="4"/>
        <v>7583108.9244801365</v>
      </c>
      <c r="J124" s="204">
        <f t="shared" si="5"/>
        <v>4013868038.865694</v>
      </c>
    </row>
    <row r="125" spans="2:10" ht="12.75">
      <c r="B125" s="201">
        <v>119</v>
      </c>
      <c r="C125" s="294">
        <v>24776</v>
      </c>
      <c r="D125" s="127">
        <v>125208646.39</v>
      </c>
      <c r="E125" s="127">
        <v>16607238.6</v>
      </c>
      <c r="F125" s="127">
        <v>8771566926.77</v>
      </c>
      <c r="H125" s="203">
        <f t="shared" si="3"/>
        <v>83697179.9574995</v>
      </c>
      <c r="I125" s="203">
        <f t="shared" si="4"/>
        <v>7425655.8719015345</v>
      </c>
      <c r="J125" s="204">
        <f t="shared" si="5"/>
        <v>3930170858.9081945</v>
      </c>
    </row>
    <row r="126" spans="2:10" ht="12.75">
      <c r="B126" s="201">
        <v>120</v>
      </c>
      <c r="C126" s="294">
        <v>24806</v>
      </c>
      <c r="D126" s="127">
        <v>124274759.77</v>
      </c>
      <c r="E126" s="127">
        <v>16379408.79</v>
      </c>
      <c r="F126" s="127">
        <v>8646358283.87</v>
      </c>
      <c r="H126" s="203">
        <f t="shared" si="3"/>
        <v>82369152.0328207</v>
      </c>
      <c r="I126" s="203">
        <f t="shared" si="4"/>
        <v>7270816.088980161</v>
      </c>
      <c r="J126" s="204">
        <f t="shared" si="5"/>
        <v>3847801706.875374</v>
      </c>
    </row>
    <row r="127" spans="2:10" ht="12.75">
      <c r="B127" s="201">
        <v>121</v>
      </c>
      <c r="C127" s="294">
        <v>24837</v>
      </c>
      <c r="D127" s="127">
        <v>123427528.81</v>
      </c>
      <c r="E127" s="127">
        <v>16152491.59</v>
      </c>
      <c r="F127" s="127">
        <v>8522083520.46</v>
      </c>
      <c r="H127" s="203">
        <f t="shared" si="3"/>
        <v>81020049.10846186</v>
      </c>
      <c r="I127" s="203">
        <f t="shared" si="4"/>
        <v>7118433.157719442</v>
      </c>
      <c r="J127" s="204">
        <f t="shared" si="5"/>
        <v>3766781657.766912</v>
      </c>
    </row>
    <row r="128" spans="2:10" ht="12.75">
      <c r="B128" s="201">
        <v>122</v>
      </c>
      <c r="C128" s="205">
        <v>24868</v>
      </c>
      <c r="D128" s="206">
        <v>122540046.78</v>
      </c>
      <c r="E128" s="206">
        <v>15925816.9</v>
      </c>
      <c r="F128" s="206">
        <v>8398655994.09</v>
      </c>
      <c r="H128" s="203">
        <f t="shared" si="3"/>
        <v>79726289.91651297</v>
      </c>
      <c r="I128" s="203">
        <f t="shared" si="4"/>
        <v>6968546.066868787</v>
      </c>
      <c r="J128" s="204">
        <f t="shared" si="5"/>
        <v>3687055367.850399</v>
      </c>
    </row>
    <row r="129" spans="2:10" ht="12.75">
      <c r="B129" s="201">
        <v>123</v>
      </c>
      <c r="C129" s="205">
        <v>24897</v>
      </c>
      <c r="D129" s="206">
        <v>121728446.12</v>
      </c>
      <c r="E129" s="206">
        <v>15703436.86</v>
      </c>
      <c r="F129" s="206">
        <v>8276115945.81</v>
      </c>
      <c r="H129" s="203">
        <f t="shared" si="3"/>
        <v>78431326.31558704</v>
      </c>
      <c r="I129" s="203">
        <f t="shared" si="4"/>
        <v>6821052.430523239</v>
      </c>
      <c r="J129" s="204">
        <f t="shared" si="5"/>
        <v>3608624041.534812</v>
      </c>
    </row>
    <row r="130" spans="2:10" ht="12.75">
      <c r="B130" s="201">
        <v>124</v>
      </c>
      <c r="C130" s="205">
        <v>24928</v>
      </c>
      <c r="D130" s="206">
        <v>120841034.06</v>
      </c>
      <c r="E130" s="206">
        <v>15480626.95</v>
      </c>
      <c r="F130" s="206">
        <v>8154387501.34</v>
      </c>
      <c r="H130" s="203">
        <f t="shared" si="3"/>
        <v>77185741.2858696</v>
      </c>
      <c r="I130" s="203">
        <f t="shared" si="4"/>
        <v>6675954.476839402</v>
      </c>
      <c r="J130" s="204">
        <f t="shared" si="5"/>
        <v>3531438300.2489424</v>
      </c>
    </row>
    <row r="131" spans="2:10" ht="12.75">
      <c r="B131" s="201">
        <v>125</v>
      </c>
      <c r="C131" s="205">
        <v>24958</v>
      </c>
      <c r="D131" s="206">
        <v>120057927.14</v>
      </c>
      <c r="E131" s="206">
        <v>15259698.37</v>
      </c>
      <c r="F131" s="206">
        <v>8033546466.4</v>
      </c>
      <c r="H131" s="203">
        <f t="shared" si="3"/>
        <v>75923218.35532665</v>
      </c>
      <c r="I131" s="203">
        <f t="shared" si="4"/>
        <v>6533160.855460543</v>
      </c>
      <c r="J131" s="204">
        <f t="shared" si="5"/>
        <v>3455515081.8936157</v>
      </c>
    </row>
    <row r="132" spans="2:10" ht="12.75">
      <c r="B132" s="201">
        <v>126</v>
      </c>
      <c r="C132" s="205">
        <v>24989</v>
      </c>
      <c r="D132" s="206">
        <v>119022756.78</v>
      </c>
      <c r="E132" s="206">
        <v>15040795.4</v>
      </c>
      <c r="F132" s="206">
        <v>7913488540.32</v>
      </c>
      <c r="H132" s="203">
        <f t="shared" si="3"/>
        <v>74721415.40827894</v>
      </c>
      <c r="I132" s="203">
        <f t="shared" si="4"/>
        <v>6392702.9015031895</v>
      </c>
      <c r="J132" s="204">
        <f t="shared" si="5"/>
        <v>3380793666.485337</v>
      </c>
    </row>
    <row r="133" spans="2:10" ht="12.75">
      <c r="B133" s="201">
        <v>127</v>
      </c>
      <c r="C133" s="205">
        <v>25019</v>
      </c>
      <c r="D133" s="206">
        <v>117984738.07</v>
      </c>
      <c r="E133" s="206">
        <v>14822950.14</v>
      </c>
      <c r="F133" s="206">
        <v>7794465779.74</v>
      </c>
      <c r="H133" s="203">
        <f t="shared" si="3"/>
        <v>73427734.8678937</v>
      </c>
      <c r="I133" s="203">
        <f t="shared" si="4"/>
        <v>6254468.282997874</v>
      </c>
      <c r="J133" s="204">
        <f t="shared" si="5"/>
        <v>3307365931.617443</v>
      </c>
    </row>
    <row r="134" spans="2:10" ht="12.75">
      <c r="B134" s="201">
        <v>128</v>
      </c>
      <c r="C134" s="205">
        <v>25050</v>
      </c>
      <c r="D134" s="206">
        <v>116985453.75</v>
      </c>
      <c r="E134" s="206">
        <v>14606093.7</v>
      </c>
      <c r="F134" s="206">
        <v>7676481042.77</v>
      </c>
      <c r="H134" s="203">
        <f t="shared" si="3"/>
        <v>72149936.50236607</v>
      </c>
      <c r="I134" s="203">
        <f t="shared" si="4"/>
        <v>6118626.973492269</v>
      </c>
      <c r="J134" s="204">
        <f t="shared" si="5"/>
        <v>3235215995.115077</v>
      </c>
    </row>
    <row r="135" spans="2:10" ht="12.75">
      <c r="B135" s="201">
        <v>129</v>
      </c>
      <c r="C135" s="205">
        <v>25081</v>
      </c>
      <c r="D135" s="206">
        <v>116017069.64</v>
      </c>
      <c r="E135" s="206">
        <v>14393273.64</v>
      </c>
      <c r="F135" s="206">
        <v>7559495589.95</v>
      </c>
      <c r="H135" s="203">
        <f t="shared" si="3"/>
        <v>70905272.77465057</v>
      </c>
      <c r="I135" s="203">
        <f t="shared" si="4"/>
        <v>5985149.590962893</v>
      </c>
      <c r="J135" s="204">
        <f t="shared" si="5"/>
        <v>3164310722.3404264</v>
      </c>
    </row>
    <row r="136" spans="2:10" ht="12.75">
      <c r="B136" s="201">
        <v>130</v>
      </c>
      <c r="C136" s="205">
        <v>25111</v>
      </c>
      <c r="D136" s="206">
        <v>114918038.62</v>
      </c>
      <c r="E136" s="206">
        <v>14180281.48</v>
      </c>
      <c r="F136" s="206">
        <v>7443478518.37</v>
      </c>
      <c r="H136" s="203">
        <f t="shared" si="3"/>
        <v>69689855.0305028</v>
      </c>
      <c r="I136" s="203">
        <f t="shared" si="4"/>
        <v>5853974.836329789</v>
      </c>
      <c r="J136" s="204">
        <f t="shared" si="5"/>
        <v>3094620867.3099236</v>
      </c>
    </row>
    <row r="137" spans="2:10" ht="12.75">
      <c r="B137" s="201">
        <v>131</v>
      </c>
      <c r="C137" s="205">
        <v>25142</v>
      </c>
      <c r="D137" s="206">
        <v>113961154.03</v>
      </c>
      <c r="E137" s="206">
        <v>13969623.09</v>
      </c>
      <c r="F137" s="206">
        <v>7328560481.16</v>
      </c>
      <c r="H137" s="203">
        <f aca="true" t="shared" si="6" ref="H137:H200">IF(ISERROR(J136-J137),0,J136-J137)</f>
        <v>68436439.0441513</v>
      </c>
      <c r="I137" s="203">
        <f aca="true" t="shared" si="7" ref="I137:I200">IF(ISERROR(J136*$L$3/12),0,J136*$L$3/12)</f>
        <v>5725048.60452336</v>
      </c>
      <c r="J137" s="204">
        <f aca="true" t="shared" si="8" ref="J137:J200">IF(ISERROR(J136*(1-$B$3)^(1/12)*F137/F136),0,J136*(1-$B$3)^(1/12)*F137/F136)</f>
        <v>3026184428.2657723</v>
      </c>
    </row>
    <row r="138" spans="2:10" ht="12.75">
      <c r="B138" s="201">
        <v>132</v>
      </c>
      <c r="C138" s="205">
        <v>25172</v>
      </c>
      <c r="D138" s="206">
        <v>112948203.61</v>
      </c>
      <c r="E138" s="206">
        <v>13761155.3</v>
      </c>
      <c r="F138" s="206">
        <v>7214599325.35</v>
      </c>
      <c r="H138" s="203">
        <f t="shared" si="6"/>
        <v>67258195.1823659</v>
      </c>
      <c r="I138" s="203">
        <f t="shared" si="7"/>
        <v>5598441.19229168</v>
      </c>
      <c r="J138" s="204">
        <f t="shared" si="8"/>
        <v>2958926233.0834064</v>
      </c>
    </row>
    <row r="139" spans="2:10" ht="12.75">
      <c r="B139" s="201">
        <v>133</v>
      </c>
      <c r="C139" s="205">
        <v>25203</v>
      </c>
      <c r="D139" s="206">
        <v>112038447.86</v>
      </c>
      <c r="E139" s="206">
        <v>13553403.54</v>
      </c>
      <c r="F139" s="206">
        <v>7101651118.39</v>
      </c>
      <c r="H139" s="203">
        <f t="shared" si="6"/>
        <v>66072605.17764616</v>
      </c>
      <c r="I139" s="203">
        <f t="shared" si="7"/>
        <v>5474013.531204302</v>
      </c>
      <c r="J139" s="204">
        <f t="shared" si="8"/>
        <v>2892853627.9057603</v>
      </c>
    </row>
    <row r="140" spans="2:10" ht="12.75">
      <c r="B140" s="201">
        <v>134</v>
      </c>
      <c r="C140" s="205">
        <v>25234</v>
      </c>
      <c r="D140" s="206">
        <v>111237829.41</v>
      </c>
      <c r="E140" s="206">
        <v>13346678.81</v>
      </c>
      <c r="F140" s="206">
        <v>6989612674.1</v>
      </c>
      <c r="H140" s="203">
        <f t="shared" si="6"/>
        <v>64944546.51268244</v>
      </c>
      <c r="I140" s="203">
        <f t="shared" si="7"/>
        <v>5351779.211625657</v>
      </c>
      <c r="J140" s="204">
        <f t="shared" si="8"/>
        <v>2827909081.393078</v>
      </c>
    </row>
    <row r="141" spans="2:10" ht="12.75">
      <c r="B141" s="201">
        <v>135</v>
      </c>
      <c r="C141" s="205">
        <v>25262</v>
      </c>
      <c r="D141" s="206">
        <v>110453291.29</v>
      </c>
      <c r="E141" s="206">
        <v>13143346.09</v>
      </c>
      <c r="F141" s="206">
        <v>6878374846.27</v>
      </c>
      <c r="H141" s="203">
        <f t="shared" si="6"/>
        <v>63875103.388747215</v>
      </c>
      <c r="I141" s="203">
        <f t="shared" si="7"/>
        <v>5231631.800577194</v>
      </c>
      <c r="J141" s="204">
        <f t="shared" si="8"/>
        <v>2764033978.0043306</v>
      </c>
    </row>
    <row r="142" spans="2:10" ht="12.75">
      <c r="B142" s="201">
        <v>136</v>
      </c>
      <c r="C142" s="205">
        <v>25293</v>
      </c>
      <c r="D142" s="206">
        <v>109602124.06</v>
      </c>
      <c r="E142" s="206">
        <v>12939577.25</v>
      </c>
      <c r="F142" s="206">
        <v>6767921551.4</v>
      </c>
      <c r="H142" s="203">
        <f t="shared" si="6"/>
        <v>62825777.93944979</v>
      </c>
      <c r="I142" s="203">
        <f t="shared" si="7"/>
        <v>5113462.859308012</v>
      </c>
      <c r="J142" s="204">
        <f t="shared" si="8"/>
        <v>2701208200.064881</v>
      </c>
    </row>
    <row r="143" spans="2:10" ht="12.75">
      <c r="B143" s="201">
        <v>137</v>
      </c>
      <c r="C143" s="205">
        <v>25323</v>
      </c>
      <c r="D143" s="206">
        <v>108826324.02</v>
      </c>
      <c r="E143" s="206">
        <v>12737717.77</v>
      </c>
      <c r="F143" s="206">
        <v>6658319423.55</v>
      </c>
      <c r="H143" s="203">
        <f t="shared" si="6"/>
        <v>61763454.35049057</v>
      </c>
      <c r="I143" s="203">
        <f t="shared" si="7"/>
        <v>4997235.17012003</v>
      </c>
      <c r="J143" s="204">
        <f t="shared" si="8"/>
        <v>2639444745.7143903</v>
      </c>
    </row>
    <row r="144" spans="2:10" ht="12.75">
      <c r="B144" s="201">
        <v>138</v>
      </c>
      <c r="C144" s="205">
        <v>25354</v>
      </c>
      <c r="D144" s="206">
        <v>107950906.97</v>
      </c>
      <c r="E144" s="206">
        <v>12537766.65</v>
      </c>
      <c r="F144" s="206">
        <v>6549493096.53</v>
      </c>
      <c r="H144" s="203">
        <f t="shared" si="6"/>
        <v>60744610.02114582</v>
      </c>
      <c r="I144" s="203">
        <f t="shared" si="7"/>
        <v>4882972.779571622</v>
      </c>
      <c r="J144" s="204">
        <f t="shared" si="8"/>
        <v>2578700135.6932445</v>
      </c>
    </row>
    <row r="145" spans="2:10" ht="12.75">
      <c r="B145" s="201">
        <v>139</v>
      </c>
      <c r="C145" s="205">
        <v>25384</v>
      </c>
      <c r="D145" s="206">
        <v>106895877.72</v>
      </c>
      <c r="E145" s="206">
        <v>12338267.8</v>
      </c>
      <c r="F145" s="206">
        <v>6441542191.96</v>
      </c>
      <c r="H145" s="203">
        <f t="shared" si="6"/>
        <v>59699856.30436897</v>
      </c>
      <c r="I145" s="203">
        <f t="shared" si="7"/>
        <v>4770595.251032502</v>
      </c>
      <c r="J145" s="204">
        <f t="shared" si="8"/>
        <v>2519000279.3888755</v>
      </c>
    </row>
    <row r="146" spans="2:10" ht="12.75">
      <c r="B146" s="201">
        <v>140</v>
      </c>
      <c r="C146" s="205">
        <v>25415</v>
      </c>
      <c r="D146" s="206">
        <v>105880374.25</v>
      </c>
      <c r="E146" s="206">
        <v>12140313.99</v>
      </c>
      <c r="F146" s="206">
        <v>6334646309.42</v>
      </c>
      <c r="H146" s="203">
        <f t="shared" si="6"/>
        <v>58599041.919240475</v>
      </c>
      <c r="I146" s="203">
        <f t="shared" si="7"/>
        <v>4660150.516869419</v>
      </c>
      <c r="J146" s="204">
        <f t="shared" si="8"/>
        <v>2460401237.469635</v>
      </c>
    </row>
    <row r="147" spans="2:10" ht="12.75">
      <c r="B147" s="201">
        <v>141</v>
      </c>
      <c r="C147" s="205">
        <v>25446</v>
      </c>
      <c r="D147" s="206">
        <v>104874061.85</v>
      </c>
      <c r="E147" s="206">
        <v>11945946.24</v>
      </c>
      <c r="F147" s="206">
        <v>6228765936.44</v>
      </c>
      <c r="H147" s="203">
        <f t="shared" si="6"/>
        <v>57528432.312092304</v>
      </c>
      <c r="I147" s="203">
        <f t="shared" si="7"/>
        <v>4551742.289318825</v>
      </c>
      <c r="J147" s="204">
        <f t="shared" si="8"/>
        <v>2402872805.1575427</v>
      </c>
    </row>
    <row r="148" spans="2:10" ht="12.75">
      <c r="B148" s="201">
        <v>142</v>
      </c>
      <c r="C148" s="205">
        <v>25476</v>
      </c>
      <c r="D148" s="206">
        <v>103780831.93</v>
      </c>
      <c r="E148" s="206">
        <v>11751729.32</v>
      </c>
      <c r="F148" s="206">
        <v>6123891875.88</v>
      </c>
      <c r="H148" s="203">
        <f t="shared" si="6"/>
        <v>56475827.47754955</v>
      </c>
      <c r="I148" s="203">
        <f t="shared" si="7"/>
        <v>4445314.689541454</v>
      </c>
      <c r="J148" s="204">
        <f t="shared" si="8"/>
        <v>2346396977.679993</v>
      </c>
    </row>
    <row r="149" spans="2:10" ht="12.75">
      <c r="B149" s="201">
        <v>143</v>
      </c>
      <c r="C149" s="205">
        <v>25507</v>
      </c>
      <c r="D149" s="206">
        <v>102836250.09</v>
      </c>
      <c r="E149" s="206">
        <v>11559708.44</v>
      </c>
      <c r="F149" s="206">
        <v>6020111043.76</v>
      </c>
      <c r="H149" s="203">
        <f t="shared" si="6"/>
        <v>55404390.182035446</v>
      </c>
      <c r="I149" s="203">
        <f t="shared" si="7"/>
        <v>4340834.4087079875</v>
      </c>
      <c r="J149" s="204">
        <f t="shared" si="8"/>
        <v>2290992587.4979577</v>
      </c>
    </row>
    <row r="150" spans="2:10" ht="12.75">
      <c r="B150" s="201">
        <v>144</v>
      </c>
      <c r="C150" s="205">
        <v>25537</v>
      </c>
      <c r="D150" s="206">
        <v>101739276.5</v>
      </c>
      <c r="E150" s="206">
        <v>11370141.46</v>
      </c>
      <c r="F150" s="206">
        <v>5917274791.66</v>
      </c>
      <c r="H150" s="203">
        <f t="shared" si="6"/>
        <v>54403892.77571964</v>
      </c>
      <c r="I150" s="203">
        <f t="shared" si="7"/>
        <v>4238336.286871222</v>
      </c>
      <c r="J150" s="204">
        <f t="shared" si="8"/>
        <v>2236588694.722238</v>
      </c>
    </row>
    <row r="151" spans="2:10" ht="12.75">
      <c r="B151" s="201">
        <v>145</v>
      </c>
      <c r="C151" s="205">
        <v>25568</v>
      </c>
      <c r="D151" s="206">
        <v>100537762.68</v>
      </c>
      <c r="E151" s="206">
        <v>11181423.69</v>
      </c>
      <c r="F151" s="206">
        <v>5815535516.5</v>
      </c>
      <c r="H151" s="203">
        <f t="shared" si="6"/>
        <v>53359625.01619625</v>
      </c>
      <c r="I151" s="203">
        <f t="shared" si="7"/>
        <v>4137689.085236141</v>
      </c>
      <c r="J151" s="204">
        <f t="shared" si="8"/>
        <v>2183229069.706042</v>
      </c>
    </row>
    <row r="152" spans="2:10" ht="12.75">
      <c r="B152" s="201">
        <v>146</v>
      </c>
      <c r="C152" s="205">
        <v>25599</v>
      </c>
      <c r="D152" s="206">
        <v>99467225.55</v>
      </c>
      <c r="E152" s="206">
        <v>10994552.45</v>
      </c>
      <c r="F152" s="206">
        <v>5714997751.81</v>
      </c>
      <c r="H152" s="203">
        <f t="shared" si="6"/>
        <v>52290832.6353333</v>
      </c>
      <c r="I152" s="203">
        <f t="shared" si="7"/>
        <v>4038973.778956177</v>
      </c>
      <c r="J152" s="204">
        <f t="shared" si="8"/>
        <v>2130938237.0707085</v>
      </c>
    </row>
    <row r="153" spans="2:10" ht="12.75">
      <c r="B153" s="201">
        <v>147</v>
      </c>
      <c r="C153" s="205">
        <v>25627</v>
      </c>
      <c r="D153" s="206">
        <v>98397176.55</v>
      </c>
      <c r="E153" s="206">
        <v>10811285.05</v>
      </c>
      <c r="F153" s="206">
        <v>5615530523.77</v>
      </c>
      <c r="H153" s="203">
        <f t="shared" si="6"/>
        <v>51285623.53573537</v>
      </c>
      <c r="I153" s="203">
        <f t="shared" si="7"/>
        <v>3942235.7385808113</v>
      </c>
      <c r="J153" s="204">
        <f t="shared" si="8"/>
        <v>2079652613.5349731</v>
      </c>
    </row>
    <row r="154" spans="2:10" ht="12.75">
      <c r="B154" s="201">
        <v>148</v>
      </c>
      <c r="C154" s="205">
        <v>25658</v>
      </c>
      <c r="D154" s="206">
        <v>97307502.97</v>
      </c>
      <c r="E154" s="206">
        <v>10628475.43</v>
      </c>
      <c r="F154" s="206">
        <v>5517133350.26</v>
      </c>
      <c r="H154" s="203">
        <f t="shared" si="6"/>
        <v>50294507.66844559</v>
      </c>
      <c r="I154" s="203">
        <f t="shared" si="7"/>
        <v>3847357.335039701</v>
      </c>
      <c r="J154" s="204">
        <f t="shared" si="8"/>
        <v>2029358105.8665276</v>
      </c>
    </row>
    <row r="155" spans="2:10" ht="12.75">
      <c r="B155" s="201">
        <v>149</v>
      </c>
      <c r="C155" s="205">
        <v>25688</v>
      </c>
      <c r="D155" s="206">
        <v>96130394.21</v>
      </c>
      <c r="E155" s="206">
        <v>10447548.49</v>
      </c>
      <c r="F155" s="206">
        <v>5419825845.96</v>
      </c>
      <c r="H155" s="203">
        <f t="shared" si="6"/>
        <v>49309977.446249485</v>
      </c>
      <c r="I155" s="203">
        <f t="shared" si="7"/>
        <v>3754312.495853076</v>
      </c>
      <c r="J155" s="204">
        <f t="shared" si="8"/>
        <v>1980048128.420278</v>
      </c>
    </row>
    <row r="156" spans="2:10" ht="12.75">
      <c r="B156" s="201">
        <v>150</v>
      </c>
      <c r="C156" s="205">
        <v>25719</v>
      </c>
      <c r="D156" s="206">
        <v>94858395.57</v>
      </c>
      <c r="E156" s="206">
        <v>10269647.29</v>
      </c>
      <c r="F156" s="206">
        <v>5323695454.75</v>
      </c>
      <c r="H156" s="203">
        <f t="shared" si="6"/>
        <v>48307455.9033947</v>
      </c>
      <c r="I156" s="203">
        <f t="shared" si="7"/>
        <v>3663089.037577515</v>
      </c>
      <c r="J156" s="204">
        <f t="shared" si="8"/>
        <v>1931740672.5168834</v>
      </c>
    </row>
    <row r="157" spans="2:10" ht="12.75">
      <c r="B157" s="201">
        <v>151</v>
      </c>
      <c r="C157" s="205">
        <v>25749</v>
      </c>
      <c r="D157" s="206">
        <v>93318988.24</v>
      </c>
      <c r="E157" s="206">
        <v>10092891.93</v>
      </c>
      <c r="F157" s="206">
        <v>5228837057.48</v>
      </c>
      <c r="H157" s="203">
        <f t="shared" si="6"/>
        <v>47284964.01555061</v>
      </c>
      <c r="I157" s="203">
        <f t="shared" si="7"/>
        <v>3573720.2441562344</v>
      </c>
      <c r="J157" s="204">
        <f t="shared" si="8"/>
        <v>1884455708.5013328</v>
      </c>
    </row>
    <row r="158" spans="2:10" ht="12.75">
      <c r="B158" s="201">
        <v>152</v>
      </c>
      <c r="C158" s="205">
        <v>25780</v>
      </c>
      <c r="D158" s="206">
        <v>92012486.69</v>
      </c>
      <c r="E158" s="206">
        <v>9918435.1</v>
      </c>
      <c r="F158" s="206">
        <v>5135518070.92</v>
      </c>
      <c r="H158" s="203">
        <f t="shared" si="6"/>
        <v>46181503.0243299</v>
      </c>
      <c r="I158" s="203">
        <f t="shared" si="7"/>
        <v>3486243.060727466</v>
      </c>
      <c r="J158" s="204">
        <f t="shared" si="8"/>
        <v>1838274205.4770029</v>
      </c>
    </row>
    <row r="159" spans="2:10" ht="12.75">
      <c r="B159" s="201">
        <v>153</v>
      </c>
      <c r="C159" s="205">
        <v>25811</v>
      </c>
      <c r="D159" s="206">
        <v>90613730.16</v>
      </c>
      <c r="E159" s="206">
        <v>9747758.74</v>
      </c>
      <c r="F159" s="206">
        <v>5043505583.76</v>
      </c>
      <c r="H159" s="203">
        <f t="shared" si="6"/>
        <v>45177374.59397006</v>
      </c>
      <c r="I159" s="203">
        <f t="shared" si="7"/>
        <v>3400807.2801324553</v>
      </c>
      <c r="J159" s="204">
        <f t="shared" si="8"/>
        <v>1793096830.8830328</v>
      </c>
    </row>
    <row r="160" spans="2:10" ht="12.75">
      <c r="B160" s="201">
        <v>154</v>
      </c>
      <c r="C160" s="205">
        <v>25841</v>
      </c>
      <c r="D160" s="206">
        <v>89196244.69</v>
      </c>
      <c r="E160" s="206">
        <v>9578196.51</v>
      </c>
      <c r="F160" s="206">
        <v>4952891852.16</v>
      </c>
      <c r="H160" s="203">
        <f t="shared" si="6"/>
        <v>44155312.53093386</v>
      </c>
      <c r="I160" s="203">
        <f t="shared" si="7"/>
        <v>3317229.137133611</v>
      </c>
      <c r="J160" s="204">
        <f t="shared" si="8"/>
        <v>1748941518.352099</v>
      </c>
    </row>
    <row r="161" spans="2:10" ht="12.75">
      <c r="B161" s="201">
        <v>155</v>
      </c>
      <c r="C161" s="205">
        <v>25872</v>
      </c>
      <c r="D161" s="206">
        <v>88075050.66</v>
      </c>
      <c r="E161" s="206">
        <v>9410807.76</v>
      </c>
      <c r="F161" s="206">
        <v>4863695610.41</v>
      </c>
      <c r="H161" s="203">
        <f t="shared" si="6"/>
        <v>43141812.28483796</v>
      </c>
      <c r="I161" s="203">
        <f t="shared" si="7"/>
        <v>3235541.8089513835</v>
      </c>
      <c r="J161" s="204">
        <f t="shared" si="8"/>
        <v>1705799706.067261</v>
      </c>
    </row>
    <row r="162" spans="2:10" ht="12.75">
      <c r="B162" s="201">
        <v>156</v>
      </c>
      <c r="C162" s="205">
        <v>25902</v>
      </c>
      <c r="D162" s="206">
        <v>86947871.01</v>
      </c>
      <c r="E162" s="206">
        <v>9246489.13</v>
      </c>
      <c r="F162" s="206">
        <v>4775620556.67</v>
      </c>
      <c r="H162" s="203">
        <f t="shared" si="6"/>
        <v>42246611.70454788</v>
      </c>
      <c r="I162" s="203">
        <f t="shared" si="7"/>
        <v>3155729.4562244327</v>
      </c>
      <c r="J162" s="204">
        <f t="shared" si="8"/>
        <v>1663553094.362713</v>
      </c>
    </row>
    <row r="163" spans="2:10" ht="12.75">
      <c r="B163" s="201">
        <v>157</v>
      </c>
      <c r="C163" s="205">
        <v>25933</v>
      </c>
      <c r="D163" s="206">
        <v>85838929.51</v>
      </c>
      <c r="E163" s="206">
        <v>9083186.45</v>
      </c>
      <c r="F163" s="206">
        <v>4688672686.31</v>
      </c>
      <c r="H163" s="203">
        <f t="shared" si="6"/>
        <v>41362141.49744344</v>
      </c>
      <c r="I163" s="203">
        <f t="shared" si="7"/>
        <v>3077573.2245710194</v>
      </c>
      <c r="J163" s="204">
        <f t="shared" si="8"/>
        <v>1622190952.8652697</v>
      </c>
    </row>
    <row r="164" spans="2:10" ht="12.75">
      <c r="B164" s="201">
        <v>158</v>
      </c>
      <c r="C164" s="205">
        <v>25964</v>
      </c>
      <c r="D164" s="206">
        <v>84794570.89</v>
      </c>
      <c r="E164" s="206">
        <v>8921408.93</v>
      </c>
      <c r="F164" s="206">
        <v>4602833757.77</v>
      </c>
      <c r="H164" s="203">
        <f t="shared" si="6"/>
        <v>40496636.13357496</v>
      </c>
      <c r="I164" s="203">
        <f t="shared" si="7"/>
        <v>3001053.262800749</v>
      </c>
      <c r="J164" s="204">
        <f t="shared" si="8"/>
        <v>1581694316.7316947</v>
      </c>
    </row>
    <row r="165" spans="2:10" ht="12.75">
      <c r="B165" s="201">
        <v>159</v>
      </c>
      <c r="C165" s="205">
        <v>25992</v>
      </c>
      <c r="D165" s="206">
        <v>83933374.24</v>
      </c>
      <c r="E165" s="206">
        <v>8762894.51</v>
      </c>
      <c r="F165" s="206">
        <v>4518039187.39</v>
      </c>
      <c r="H165" s="203">
        <f t="shared" si="6"/>
        <v>39665592.93919349</v>
      </c>
      <c r="I165" s="203">
        <f t="shared" si="7"/>
        <v>2926134.485953635</v>
      </c>
      <c r="J165" s="204">
        <f t="shared" si="8"/>
        <v>1542028723.7925012</v>
      </c>
    </row>
    <row r="166" spans="2:10" ht="12.75">
      <c r="B166" s="201">
        <v>160</v>
      </c>
      <c r="C166" s="205">
        <v>26023</v>
      </c>
      <c r="D166" s="206">
        <v>83123178.14</v>
      </c>
      <c r="E166" s="206">
        <v>8604874.63</v>
      </c>
      <c r="F166" s="206">
        <v>4434105812</v>
      </c>
      <c r="H166" s="203">
        <f t="shared" si="6"/>
        <v>38908465.25677729</v>
      </c>
      <c r="I166" s="203">
        <f t="shared" si="7"/>
        <v>2852753.139016127</v>
      </c>
      <c r="J166" s="204">
        <f t="shared" si="8"/>
        <v>1503120258.535724</v>
      </c>
    </row>
    <row r="167" spans="2:10" ht="12.75">
      <c r="B167" s="201">
        <v>161</v>
      </c>
      <c r="C167" s="205">
        <v>26053</v>
      </c>
      <c r="D167" s="206">
        <v>82266475.4</v>
      </c>
      <c r="E167" s="206">
        <v>8447948.82</v>
      </c>
      <c r="F167" s="206">
        <v>4350982635.7</v>
      </c>
      <c r="H167" s="203">
        <f t="shared" si="6"/>
        <v>38178930.836773396</v>
      </c>
      <c r="I167" s="203">
        <f t="shared" si="7"/>
        <v>2780772.478291089</v>
      </c>
      <c r="J167" s="204">
        <f t="shared" si="8"/>
        <v>1464941327.6989505</v>
      </c>
    </row>
    <row r="168" spans="2:10" ht="12.75">
      <c r="B168" s="201">
        <v>162</v>
      </c>
      <c r="C168" s="205">
        <v>26084</v>
      </c>
      <c r="D168" s="206">
        <v>81336631.86</v>
      </c>
      <c r="E168" s="206">
        <v>8293683.66</v>
      </c>
      <c r="F168" s="206">
        <v>4268716160.3</v>
      </c>
      <c r="H168" s="203">
        <f t="shared" si="6"/>
        <v>37443799.90544796</v>
      </c>
      <c r="I168" s="203">
        <f t="shared" si="7"/>
        <v>2710141.4562430587</v>
      </c>
      <c r="J168" s="204">
        <f t="shared" si="8"/>
        <v>1427497527.7935026</v>
      </c>
    </row>
    <row r="169" spans="2:10" ht="12.75">
      <c r="B169" s="201">
        <v>163</v>
      </c>
      <c r="C169" s="205">
        <v>26114</v>
      </c>
      <c r="D169" s="206">
        <v>80260504.1</v>
      </c>
      <c r="E169" s="206">
        <v>8140172.08</v>
      </c>
      <c r="F169" s="206">
        <v>4187379527.55</v>
      </c>
      <c r="H169" s="203">
        <f t="shared" si="6"/>
        <v>36694532.0090549</v>
      </c>
      <c r="I169" s="203">
        <f t="shared" si="7"/>
        <v>2640870.42641798</v>
      </c>
      <c r="J169" s="204">
        <f t="shared" si="8"/>
        <v>1390802995.7844477</v>
      </c>
    </row>
    <row r="170" spans="2:10" ht="12.75">
      <c r="B170" s="201">
        <v>164</v>
      </c>
      <c r="C170" s="205">
        <v>26145</v>
      </c>
      <c r="D170" s="206">
        <v>79229690.41</v>
      </c>
      <c r="E170" s="206">
        <v>7988124.57</v>
      </c>
      <c r="F170" s="206">
        <v>4107119024.76</v>
      </c>
      <c r="H170" s="203">
        <f t="shared" si="6"/>
        <v>35907538.98203039</v>
      </c>
      <c r="I170" s="203">
        <f t="shared" si="7"/>
        <v>2572985.5422012284</v>
      </c>
      <c r="J170" s="204">
        <f t="shared" si="8"/>
        <v>1354895456.8024173</v>
      </c>
    </row>
    <row r="171" spans="2:10" ht="12.75">
      <c r="B171" s="201">
        <v>165</v>
      </c>
      <c r="C171" s="205">
        <v>26176</v>
      </c>
      <c r="D171" s="206">
        <v>78165621.5</v>
      </c>
      <c r="E171" s="206">
        <v>7839112.82</v>
      </c>
      <c r="F171" s="206">
        <v>4027889332.66</v>
      </c>
      <c r="H171" s="203">
        <f t="shared" si="6"/>
        <v>35146787.518539906</v>
      </c>
      <c r="I171" s="203">
        <f t="shared" si="7"/>
        <v>2506556.595084472</v>
      </c>
      <c r="J171" s="204">
        <f t="shared" si="8"/>
        <v>1319748669.2838774</v>
      </c>
    </row>
    <row r="172" spans="2:10" ht="12.75">
      <c r="B172" s="201">
        <v>166</v>
      </c>
      <c r="C172" s="205">
        <v>26206</v>
      </c>
      <c r="D172" s="206">
        <v>77122758.43</v>
      </c>
      <c r="E172" s="206">
        <v>7690928.39</v>
      </c>
      <c r="F172" s="206">
        <v>3949723710.5</v>
      </c>
      <c r="H172" s="203">
        <f t="shared" si="6"/>
        <v>34386168.35928726</v>
      </c>
      <c r="I172" s="203">
        <f t="shared" si="7"/>
        <v>2441535.038175173</v>
      </c>
      <c r="J172" s="204">
        <f t="shared" si="8"/>
        <v>1285362500.92459</v>
      </c>
    </row>
    <row r="173" spans="2:10" ht="12.75">
      <c r="B173" s="201">
        <v>167</v>
      </c>
      <c r="C173" s="205">
        <v>26237</v>
      </c>
      <c r="D173" s="206">
        <v>76089325.85</v>
      </c>
      <c r="E173" s="206">
        <v>7544174.33</v>
      </c>
      <c r="F173" s="206">
        <v>3872600950.92</v>
      </c>
      <c r="H173" s="203">
        <f t="shared" si="6"/>
        <v>33643450.874830484</v>
      </c>
      <c r="I173" s="203">
        <f t="shared" si="7"/>
        <v>2377920.6267104917</v>
      </c>
      <c r="J173" s="204">
        <f t="shared" si="8"/>
        <v>1251719050.0497596</v>
      </c>
    </row>
    <row r="174" spans="2:10" ht="12.75">
      <c r="B174" s="201">
        <v>168</v>
      </c>
      <c r="C174" s="205">
        <v>26267</v>
      </c>
      <c r="D174" s="206">
        <v>74913916.23</v>
      </c>
      <c r="E174" s="206">
        <v>7400196.86</v>
      </c>
      <c r="F174" s="206">
        <v>3796511625.63</v>
      </c>
      <c r="H174" s="203">
        <f t="shared" si="6"/>
        <v>32914536.92246127</v>
      </c>
      <c r="I174" s="203">
        <f t="shared" si="7"/>
        <v>2315680.2425920554</v>
      </c>
      <c r="J174" s="204">
        <f t="shared" si="8"/>
        <v>1218804513.1272984</v>
      </c>
    </row>
    <row r="175" spans="2:10" ht="12.75">
      <c r="B175" s="201">
        <v>169</v>
      </c>
      <c r="C175" s="205">
        <v>26298</v>
      </c>
      <c r="D175" s="206">
        <v>73769905.18</v>
      </c>
      <c r="E175" s="206">
        <v>7257254.32</v>
      </c>
      <c r="F175" s="206">
        <v>3721597709.11</v>
      </c>
      <c r="H175" s="203">
        <f t="shared" si="6"/>
        <v>32150941.23943162</v>
      </c>
      <c r="I175" s="203">
        <f t="shared" si="7"/>
        <v>2254788.349285502</v>
      </c>
      <c r="J175" s="204">
        <f t="shared" si="8"/>
        <v>1186653571.8878667</v>
      </c>
    </row>
    <row r="176" spans="2:10" ht="12.75">
      <c r="B176" s="201">
        <v>170</v>
      </c>
      <c r="C176" s="205">
        <v>26329</v>
      </c>
      <c r="D176" s="206">
        <v>72802651.17</v>
      </c>
      <c r="E176" s="206">
        <v>7115832.62</v>
      </c>
      <c r="F176" s="206">
        <v>3647827806.15</v>
      </c>
      <c r="H176" s="203">
        <f t="shared" si="6"/>
        <v>31408671.441521645</v>
      </c>
      <c r="I176" s="203">
        <f t="shared" si="7"/>
        <v>2195309.1079925536</v>
      </c>
      <c r="J176" s="204">
        <f t="shared" si="8"/>
        <v>1155244900.446345</v>
      </c>
    </row>
    <row r="177" spans="2:10" ht="12.75">
      <c r="B177" s="201">
        <v>171</v>
      </c>
      <c r="C177" s="205">
        <v>26358</v>
      </c>
      <c r="D177" s="206">
        <v>71962134.83</v>
      </c>
      <c r="E177" s="206">
        <v>6977111.43</v>
      </c>
      <c r="F177" s="206">
        <v>3575025157</v>
      </c>
      <c r="H177" s="203">
        <f t="shared" si="6"/>
        <v>30733045.28282523</v>
      </c>
      <c r="I177" s="203">
        <f t="shared" si="7"/>
        <v>2137203.0658257385</v>
      </c>
      <c r="J177" s="204">
        <f t="shared" si="8"/>
        <v>1124511855.1635199</v>
      </c>
    </row>
    <row r="178" spans="2:10" ht="12.75">
      <c r="B178" s="201">
        <v>172</v>
      </c>
      <c r="C178" s="205">
        <v>26389</v>
      </c>
      <c r="D178" s="206">
        <v>71180172.38</v>
      </c>
      <c r="E178" s="206">
        <v>6838849.62</v>
      </c>
      <c r="F178" s="206">
        <v>3503063019.52</v>
      </c>
      <c r="H178" s="203">
        <f t="shared" si="6"/>
        <v>30106796.2909832</v>
      </c>
      <c r="I178" s="203">
        <f t="shared" si="7"/>
        <v>2080346.9320525117</v>
      </c>
      <c r="J178" s="204">
        <f t="shared" si="8"/>
        <v>1094405058.8725367</v>
      </c>
    </row>
    <row r="179" spans="2:10" ht="12.75">
      <c r="B179" s="201">
        <v>173</v>
      </c>
      <c r="C179" s="205">
        <v>26419</v>
      </c>
      <c r="D179" s="206">
        <v>70448712.11</v>
      </c>
      <c r="E179" s="206">
        <v>6701692.29</v>
      </c>
      <c r="F179" s="206">
        <v>3431882846.42</v>
      </c>
      <c r="H179" s="203">
        <f t="shared" si="6"/>
        <v>29507574.41391039</v>
      </c>
      <c r="I179" s="203">
        <f t="shared" si="7"/>
        <v>2024649.3589141928</v>
      </c>
      <c r="J179" s="204">
        <f t="shared" si="8"/>
        <v>1064897484.4586263</v>
      </c>
    </row>
    <row r="180" spans="2:10" ht="12.75">
      <c r="B180" s="201">
        <v>174</v>
      </c>
      <c r="C180" s="205">
        <v>26450</v>
      </c>
      <c r="D180" s="206">
        <v>69666252.57</v>
      </c>
      <c r="E180" s="206">
        <v>6566815.56</v>
      </c>
      <c r="F180" s="206">
        <v>3361434134.61</v>
      </c>
      <c r="H180" s="203">
        <f t="shared" si="6"/>
        <v>28932304.334503412</v>
      </c>
      <c r="I180" s="203">
        <f t="shared" si="7"/>
        <v>1970060.3462484588</v>
      </c>
      <c r="J180" s="204">
        <f t="shared" si="8"/>
        <v>1035965180.1241229</v>
      </c>
    </row>
    <row r="181" spans="2:10" ht="12.75">
      <c r="B181" s="201">
        <v>175</v>
      </c>
      <c r="C181" s="205">
        <v>26480</v>
      </c>
      <c r="D181" s="206">
        <v>68791430.28</v>
      </c>
      <c r="E181" s="206">
        <v>6432469.92</v>
      </c>
      <c r="F181" s="206">
        <v>3291767882.41</v>
      </c>
      <c r="H181" s="203">
        <f t="shared" si="6"/>
        <v>28349396.80377555</v>
      </c>
      <c r="I181" s="203">
        <f t="shared" si="7"/>
        <v>1916535.5832296275</v>
      </c>
      <c r="J181" s="204">
        <f t="shared" si="8"/>
        <v>1007615783.3203473</v>
      </c>
    </row>
    <row r="182" spans="2:10" ht="12.75">
      <c r="B182" s="201">
        <v>176</v>
      </c>
      <c r="C182" s="205">
        <v>26511</v>
      </c>
      <c r="D182" s="206">
        <v>68055759.17</v>
      </c>
      <c r="E182" s="206">
        <v>6299578.19</v>
      </c>
      <c r="F182" s="206">
        <v>3222976451.19</v>
      </c>
      <c r="H182" s="203">
        <f t="shared" si="6"/>
        <v>27746607.727717876</v>
      </c>
      <c r="I182" s="203">
        <f t="shared" si="7"/>
        <v>1864089.1991426426</v>
      </c>
      <c r="J182" s="204">
        <f t="shared" si="8"/>
        <v>979869175.5926294</v>
      </c>
    </row>
    <row r="183" spans="2:10" ht="12.75">
      <c r="B183" s="201">
        <v>177</v>
      </c>
      <c r="C183" s="205">
        <v>26542</v>
      </c>
      <c r="D183" s="206">
        <v>67369121.09</v>
      </c>
      <c r="E183" s="206">
        <v>6169104.61</v>
      </c>
      <c r="F183" s="206">
        <v>3154920691.28</v>
      </c>
      <c r="H183" s="203">
        <f t="shared" si="6"/>
        <v>27194511.47214806</v>
      </c>
      <c r="I183" s="203">
        <f t="shared" si="7"/>
        <v>1812757.9748463647</v>
      </c>
      <c r="J183" s="204">
        <f t="shared" si="8"/>
        <v>952674664.1204814</v>
      </c>
    </row>
    <row r="184" spans="2:10" ht="12.75">
      <c r="B184" s="201">
        <v>178</v>
      </c>
      <c r="C184" s="205">
        <v>26572</v>
      </c>
      <c r="D184" s="206">
        <v>66627698.47</v>
      </c>
      <c r="E184" s="206">
        <v>6039111.56</v>
      </c>
      <c r="F184" s="206">
        <v>3087551571.99</v>
      </c>
      <c r="H184" s="203">
        <f t="shared" si="6"/>
        <v>26664838.0216161</v>
      </c>
      <c r="I184" s="203">
        <f t="shared" si="7"/>
        <v>1762448.1286228907</v>
      </c>
      <c r="J184" s="204">
        <f t="shared" si="8"/>
        <v>926009826.0988653</v>
      </c>
    </row>
    <row r="185" spans="2:10" ht="12.75">
      <c r="B185" s="201">
        <v>179</v>
      </c>
      <c r="C185" s="205">
        <v>26603</v>
      </c>
      <c r="D185" s="206">
        <v>65929242.83</v>
      </c>
      <c r="E185" s="206">
        <v>5910391.98</v>
      </c>
      <c r="F185" s="206">
        <v>3020923876.75</v>
      </c>
      <c r="H185" s="203">
        <f t="shared" si="6"/>
        <v>26126174.525509</v>
      </c>
      <c r="I185" s="203">
        <f t="shared" si="7"/>
        <v>1713118.1782829007</v>
      </c>
      <c r="J185" s="204">
        <f t="shared" si="8"/>
        <v>899883651.5733563</v>
      </c>
    </row>
    <row r="186" spans="2:10" ht="12.75">
      <c r="B186" s="201">
        <v>180</v>
      </c>
      <c r="C186" s="205">
        <v>26633</v>
      </c>
      <c r="D186" s="206">
        <v>65251172.91</v>
      </c>
      <c r="E186" s="206">
        <v>5783970</v>
      </c>
      <c r="F186" s="206">
        <v>2954994630.41</v>
      </c>
      <c r="H186" s="203">
        <f t="shared" si="6"/>
        <v>25607802.310839415</v>
      </c>
      <c r="I186" s="203">
        <f t="shared" si="7"/>
        <v>1664784.7554107092</v>
      </c>
      <c r="J186" s="204">
        <f t="shared" si="8"/>
        <v>874275849.2625169</v>
      </c>
    </row>
    <row r="187" spans="2:10" ht="12.75">
      <c r="B187" s="201">
        <v>181</v>
      </c>
      <c r="C187" s="205">
        <v>26664</v>
      </c>
      <c r="D187" s="206">
        <v>64591276.18</v>
      </c>
      <c r="E187" s="206">
        <v>5658075.09</v>
      </c>
      <c r="F187" s="206">
        <v>2889743455.03</v>
      </c>
      <c r="H187" s="203">
        <f t="shared" si="6"/>
        <v>25102648.02604413</v>
      </c>
      <c r="I187" s="203">
        <f t="shared" si="7"/>
        <v>1617410.3211356562</v>
      </c>
      <c r="J187" s="204">
        <f t="shared" si="8"/>
        <v>849173201.2364727</v>
      </c>
    </row>
    <row r="188" spans="2:10" ht="12.75">
      <c r="B188" s="201">
        <v>182</v>
      </c>
      <c r="C188" s="205">
        <v>26695</v>
      </c>
      <c r="D188" s="206">
        <v>63925535.42</v>
      </c>
      <c r="E188" s="206">
        <v>5533317.98</v>
      </c>
      <c r="F188" s="206">
        <v>2825152179.49</v>
      </c>
      <c r="H188" s="203">
        <f t="shared" si="6"/>
        <v>24609821.452008963</v>
      </c>
      <c r="I188" s="203">
        <f t="shared" si="7"/>
        <v>1570970.4222874746</v>
      </c>
      <c r="J188" s="204">
        <f t="shared" si="8"/>
        <v>824563379.7844638</v>
      </c>
    </row>
    <row r="189" spans="2:10" ht="12.75">
      <c r="B189" s="201">
        <v>183</v>
      </c>
      <c r="C189" s="205">
        <v>26723</v>
      </c>
      <c r="D189" s="206">
        <v>63254169.68</v>
      </c>
      <c r="E189" s="206">
        <v>5410781.33</v>
      </c>
      <c r="F189" s="206">
        <v>2761226640.75</v>
      </c>
      <c r="H189" s="203">
        <f t="shared" si="6"/>
        <v>24122137.94424951</v>
      </c>
      <c r="I189" s="203">
        <f t="shared" si="7"/>
        <v>1525442.2526012582</v>
      </c>
      <c r="J189" s="204">
        <f t="shared" si="8"/>
        <v>800441241.8402143</v>
      </c>
    </row>
    <row r="190" spans="2:10" ht="12.75">
      <c r="B190" s="201">
        <v>184</v>
      </c>
      <c r="C190" s="205">
        <v>26754</v>
      </c>
      <c r="D190" s="206">
        <v>62547545.34</v>
      </c>
      <c r="E190" s="206">
        <v>5288791.92</v>
      </c>
      <c r="F190" s="206">
        <v>2697972470.41</v>
      </c>
      <c r="H190" s="203">
        <f t="shared" si="6"/>
        <v>23639623.6336236</v>
      </c>
      <c r="I190" s="203">
        <f t="shared" si="7"/>
        <v>1480816.2974043963</v>
      </c>
      <c r="J190" s="204">
        <f t="shared" si="8"/>
        <v>776801618.2065907</v>
      </c>
    </row>
    <row r="191" spans="2:10" ht="12.75">
      <c r="B191" s="201">
        <v>185</v>
      </c>
      <c r="C191" s="205">
        <v>26784</v>
      </c>
      <c r="D191" s="206">
        <v>61810833.66</v>
      </c>
      <c r="E191" s="206">
        <v>5168014.76</v>
      </c>
      <c r="F191" s="206">
        <v>2635424927.16</v>
      </c>
      <c r="H191" s="203">
        <f t="shared" si="6"/>
        <v>23153771.5506413</v>
      </c>
      <c r="I191" s="203">
        <f t="shared" si="7"/>
        <v>1437082.9936821926</v>
      </c>
      <c r="J191" s="204">
        <f t="shared" si="8"/>
        <v>753647846.6559494</v>
      </c>
    </row>
    <row r="192" spans="2:10" ht="12.75">
      <c r="B192" s="201">
        <v>186</v>
      </c>
      <c r="C192" s="205">
        <v>26815</v>
      </c>
      <c r="D192" s="206">
        <v>61065809.81</v>
      </c>
      <c r="E192" s="206">
        <v>5049538.32</v>
      </c>
      <c r="F192" s="206">
        <v>2573614093.11</v>
      </c>
      <c r="H192" s="203">
        <f t="shared" si="6"/>
        <v>22666247.291446805</v>
      </c>
      <c r="I192" s="203">
        <f t="shared" si="7"/>
        <v>1394248.5163135063</v>
      </c>
      <c r="J192" s="204">
        <f t="shared" si="8"/>
        <v>730981599.3645025</v>
      </c>
    </row>
    <row r="193" spans="2:10" ht="12.75">
      <c r="B193" s="201">
        <v>187</v>
      </c>
      <c r="C193" s="205">
        <v>26845</v>
      </c>
      <c r="D193" s="206">
        <v>60230595.45</v>
      </c>
      <c r="E193" s="206">
        <v>4931814.58</v>
      </c>
      <c r="F193" s="206">
        <v>2512548281.28</v>
      </c>
      <c r="H193" s="203">
        <f t="shared" si="6"/>
        <v>22183343.581813216</v>
      </c>
      <c r="I193" s="203">
        <f t="shared" si="7"/>
        <v>1352315.9588243298</v>
      </c>
      <c r="J193" s="204">
        <f t="shared" si="8"/>
        <v>708798255.7826893</v>
      </c>
    </row>
    <row r="194" spans="2:10" ht="12.75">
      <c r="B194" s="201">
        <v>188</v>
      </c>
      <c r="C194" s="205">
        <v>26876</v>
      </c>
      <c r="D194" s="206">
        <v>59419662.57</v>
      </c>
      <c r="E194" s="206">
        <v>4815544.65</v>
      </c>
      <c r="F194" s="206">
        <v>2452317686.6</v>
      </c>
      <c r="H194" s="203">
        <f t="shared" si="6"/>
        <v>21682099.824032664</v>
      </c>
      <c r="I194" s="203">
        <f t="shared" si="7"/>
        <v>1311276.7731979752</v>
      </c>
      <c r="J194" s="204">
        <f t="shared" si="8"/>
        <v>687116155.9586567</v>
      </c>
    </row>
    <row r="195" spans="2:10" ht="12.75">
      <c r="B195" s="201">
        <v>189</v>
      </c>
      <c r="C195" s="205">
        <v>26907</v>
      </c>
      <c r="D195" s="206">
        <v>58645397.7</v>
      </c>
      <c r="E195" s="206">
        <v>4701619.11</v>
      </c>
      <c r="F195" s="206">
        <v>2392898024.49</v>
      </c>
      <c r="H195" s="203">
        <f t="shared" si="6"/>
        <v>21194978.562099457</v>
      </c>
      <c r="I195" s="203">
        <f t="shared" si="7"/>
        <v>1271164.8885235148</v>
      </c>
      <c r="J195" s="204">
        <f t="shared" si="8"/>
        <v>665921177.3965572</v>
      </c>
    </row>
    <row r="196" spans="2:10" ht="12.75">
      <c r="B196" s="201">
        <v>190</v>
      </c>
      <c r="C196" s="205">
        <v>26937</v>
      </c>
      <c r="D196" s="206">
        <v>57849983.3</v>
      </c>
      <c r="E196" s="206">
        <v>4588507.31</v>
      </c>
      <c r="F196" s="206">
        <v>2334252623.8</v>
      </c>
      <c r="H196" s="203">
        <f t="shared" si="6"/>
        <v>20725132.609837174</v>
      </c>
      <c r="I196" s="203">
        <f t="shared" si="7"/>
        <v>1231954.1781836308</v>
      </c>
      <c r="J196" s="204">
        <f t="shared" si="8"/>
        <v>645196044.78672</v>
      </c>
    </row>
    <row r="197" spans="2:10" ht="12.75">
      <c r="B197" s="201">
        <v>191</v>
      </c>
      <c r="C197" s="205">
        <v>26968</v>
      </c>
      <c r="D197" s="206">
        <v>57114993.97</v>
      </c>
      <c r="E197" s="206">
        <v>4476746.19</v>
      </c>
      <c r="F197" s="206">
        <v>2276402641.69</v>
      </c>
      <c r="H197" s="203">
        <f t="shared" si="6"/>
        <v>20256326.680179596</v>
      </c>
      <c r="I197" s="203">
        <f t="shared" si="7"/>
        <v>1193612.6828554322</v>
      </c>
      <c r="J197" s="204">
        <f t="shared" si="8"/>
        <v>624939718.1065404</v>
      </c>
    </row>
    <row r="198" spans="2:10" ht="12.75">
      <c r="B198" s="201">
        <v>192</v>
      </c>
      <c r="C198" s="205">
        <v>26998</v>
      </c>
      <c r="D198" s="206">
        <v>56336610.02</v>
      </c>
      <c r="E198" s="206">
        <v>4367127.1</v>
      </c>
      <c r="F198" s="206">
        <v>2219287646.34</v>
      </c>
      <c r="H198" s="203">
        <f t="shared" si="6"/>
        <v>19810883.906427145</v>
      </c>
      <c r="I198" s="203">
        <f t="shared" si="7"/>
        <v>1156138.4784970998</v>
      </c>
      <c r="J198" s="204">
        <f t="shared" si="8"/>
        <v>605128834.2001133</v>
      </c>
    </row>
    <row r="199" spans="2:10" ht="12.75">
      <c r="B199" s="201">
        <v>193</v>
      </c>
      <c r="C199" s="205">
        <v>27029</v>
      </c>
      <c r="D199" s="206">
        <v>55627256.05</v>
      </c>
      <c r="E199" s="206">
        <v>4258465.12</v>
      </c>
      <c r="F199" s="206">
        <v>2162951036.1</v>
      </c>
      <c r="H199" s="203">
        <f t="shared" si="6"/>
        <v>19360156.30946791</v>
      </c>
      <c r="I199" s="203">
        <f t="shared" si="7"/>
        <v>1119488.3432702096</v>
      </c>
      <c r="J199" s="204">
        <f t="shared" si="8"/>
        <v>585768677.8906454</v>
      </c>
    </row>
    <row r="200" spans="2:10" ht="12.75">
      <c r="B200" s="201">
        <v>194</v>
      </c>
      <c r="C200" s="205">
        <v>27060</v>
      </c>
      <c r="D200" s="206">
        <v>55003574.31</v>
      </c>
      <c r="E200" s="206">
        <v>4150973.35</v>
      </c>
      <c r="F200" s="206">
        <v>2107323781.19</v>
      </c>
      <c r="H200" s="203">
        <f t="shared" si="6"/>
        <v>18934627.452788472</v>
      </c>
      <c r="I200" s="203">
        <f t="shared" si="7"/>
        <v>1083672.054097694</v>
      </c>
      <c r="J200" s="204">
        <f t="shared" si="8"/>
        <v>566834050.4378569</v>
      </c>
    </row>
    <row r="201" spans="2:10" ht="12.75">
      <c r="B201" s="201">
        <v>195</v>
      </c>
      <c r="C201" s="205">
        <v>27088</v>
      </c>
      <c r="D201" s="206">
        <v>54430611.18</v>
      </c>
      <c r="E201" s="206">
        <v>4045339.42</v>
      </c>
      <c r="F201" s="206">
        <v>2052320205.3</v>
      </c>
      <c r="H201" s="203">
        <f aca="true" t="shared" si="9" ref="H201:H264">IF(ISERROR(J200-J201),0,J200-J201)</f>
        <v>18538162.113311052</v>
      </c>
      <c r="I201" s="203">
        <f aca="true" t="shared" si="10" ref="I201:I264">IF(ISERROR(J200*$L$3/12),0,J200*$L$3/12)</f>
        <v>1048642.9933100354</v>
      </c>
      <c r="J201" s="204">
        <f aca="true" t="shared" si="11" ref="J201:J264">IF(ISERROR(J200*(1-$B$3)^(1/12)*F201/F200),0,J200*(1-$B$3)^(1/12)*F201/F200)</f>
        <v>548295888.3245459</v>
      </c>
    </row>
    <row r="202" spans="2:10" ht="12.75">
      <c r="B202" s="201">
        <v>196</v>
      </c>
      <c r="C202" s="205">
        <v>27119</v>
      </c>
      <c r="D202" s="206">
        <v>53820236.32</v>
      </c>
      <c r="E202" s="206">
        <v>3940285.58</v>
      </c>
      <c r="F202" s="206">
        <v>1997889594.77</v>
      </c>
      <c r="H202" s="203">
        <f t="shared" si="9"/>
        <v>18160789.291011393</v>
      </c>
      <c r="I202" s="203">
        <f t="shared" si="10"/>
        <v>1014347.3934004098</v>
      </c>
      <c r="J202" s="204">
        <f t="shared" si="11"/>
        <v>530135099.03353447</v>
      </c>
    </row>
    <row r="203" spans="2:10" ht="12.75">
      <c r="B203" s="201">
        <v>197</v>
      </c>
      <c r="C203" s="205">
        <v>27149</v>
      </c>
      <c r="D203" s="206">
        <v>53198717.76</v>
      </c>
      <c r="E203" s="206">
        <v>3836210.49</v>
      </c>
      <c r="F203" s="206">
        <v>1944069357.63</v>
      </c>
      <c r="H203" s="203">
        <f t="shared" si="9"/>
        <v>17778853.82310939</v>
      </c>
      <c r="I203" s="203">
        <f t="shared" si="10"/>
        <v>980749.9332120387</v>
      </c>
      <c r="J203" s="204">
        <f t="shared" si="11"/>
        <v>512356245.2104251</v>
      </c>
    </row>
    <row r="204" spans="2:10" ht="12.75">
      <c r="B204" s="201">
        <v>198</v>
      </c>
      <c r="C204" s="205">
        <v>27180</v>
      </c>
      <c r="D204" s="206">
        <v>52506481.03</v>
      </c>
      <c r="E204" s="206">
        <v>3733939.8</v>
      </c>
      <c r="F204" s="206">
        <v>1890870638.88</v>
      </c>
      <c r="H204" s="203">
        <f t="shared" si="9"/>
        <v>17399436.28704256</v>
      </c>
      <c r="I204" s="203">
        <f t="shared" si="10"/>
        <v>947859.0536392865</v>
      </c>
      <c r="J204" s="204">
        <f t="shared" si="11"/>
        <v>494956808.9233825</v>
      </c>
    </row>
    <row r="205" spans="2:10" ht="12.75">
      <c r="B205" s="201">
        <v>199</v>
      </c>
      <c r="C205" s="205">
        <v>27210</v>
      </c>
      <c r="D205" s="206">
        <v>51668868.81</v>
      </c>
      <c r="E205" s="206">
        <v>3632575.19</v>
      </c>
      <c r="F205" s="206">
        <v>1838364158.8</v>
      </c>
      <c r="H205" s="203">
        <f t="shared" si="9"/>
        <v>17007063.498467386</v>
      </c>
      <c r="I205" s="203">
        <f t="shared" si="10"/>
        <v>915670.0965082577</v>
      </c>
      <c r="J205" s="204">
        <f t="shared" si="11"/>
        <v>477949745.42491513</v>
      </c>
    </row>
    <row r="206" spans="2:10" ht="12.75">
      <c r="B206" s="201">
        <v>200</v>
      </c>
      <c r="C206" s="205">
        <v>27241</v>
      </c>
      <c r="D206" s="206">
        <v>50835578.21</v>
      </c>
      <c r="E206" s="206">
        <v>3532555.83</v>
      </c>
      <c r="F206" s="206">
        <v>1786695287.87</v>
      </c>
      <c r="H206" s="203">
        <f t="shared" si="9"/>
        <v>16582894.007476687</v>
      </c>
      <c r="I206" s="203">
        <f t="shared" si="10"/>
        <v>884207.029036093</v>
      </c>
      <c r="J206" s="204">
        <f t="shared" si="11"/>
        <v>461366851.41743845</v>
      </c>
    </row>
    <row r="207" spans="2:10" ht="12.75">
      <c r="B207" s="201">
        <v>201</v>
      </c>
      <c r="C207" s="205">
        <v>27272</v>
      </c>
      <c r="D207" s="206">
        <v>50064708.33</v>
      </c>
      <c r="E207" s="206">
        <v>3434715.6</v>
      </c>
      <c r="F207" s="206">
        <v>1735859710.2</v>
      </c>
      <c r="H207" s="203">
        <f t="shared" si="9"/>
        <v>16166268.302338421</v>
      </c>
      <c r="I207" s="203">
        <f t="shared" si="10"/>
        <v>853528.6751222612</v>
      </c>
      <c r="J207" s="204">
        <f t="shared" si="11"/>
        <v>445200583.1151</v>
      </c>
    </row>
    <row r="208" spans="2:10" ht="12.75">
      <c r="B208" s="201">
        <v>202</v>
      </c>
      <c r="C208" s="205">
        <v>27302</v>
      </c>
      <c r="D208" s="206">
        <v>49169236.43</v>
      </c>
      <c r="E208" s="206">
        <v>3337938.34</v>
      </c>
      <c r="F208" s="206">
        <v>1685795003.73</v>
      </c>
      <c r="H208" s="203">
        <f t="shared" si="9"/>
        <v>15771880.22358501</v>
      </c>
      <c r="I208" s="203">
        <f t="shared" si="10"/>
        <v>823621.078762935</v>
      </c>
      <c r="J208" s="204">
        <f t="shared" si="11"/>
        <v>429428702.891515</v>
      </c>
    </row>
    <row r="209" spans="2:10" ht="12.75">
      <c r="B209" s="201">
        <v>203</v>
      </c>
      <c r="C209" s="205">
        <v>27333</v>
      </c>
      <c r="D209" s="206">
        <v>48321392.79</v>
      </c>
      <c r="E209" s="206">
        <v>3242608.88</v>
      </c>
      <c r="F209" s="206">
        <v>1636625766.01</v>
      </c>
      <c r="H209" s="203">
        <f t="shared" si="9"/>
        <v>15351904.737882972</v>
      </c>
      <c r="I209" s="203">
        <f t="shared" si="10"/>
        <v>794443.1003493029</v>
      </c>
      <c r="J209" s="204">
        <f t="shared" si="11"/>
        <v>414076798.15363204</v>
      </c>
    </row>
    <row r="210" spans="2:10" ht="12.75">
      <c r="B210" s="201">
        <v>204</v>
      </c>
      <c r="C210" s="205">
        <v>27363</v>
      </c>
      <c r="D210" s="206">
        <v>47314441.54</v>
      </c>
      <c r="E210" s="206">
        <v>3149439.62</v>
      </c>
      <c r="F210" s="206">
        <v>1588304372.68</v>
      </c>
      <c r="H210" s="203">
        <f t="shared" si="9"/>
        <v>14950403.239731729</v>
      </c>
      <c r="I210" s="203">
        <f t="shared" si="10"/>
        <v>766042.0765842194</v>
      </c>
      <c r="J210" s="204">
        <f t="shared" si="11"/>
        <v>399126394.9139003</v>
      </c>
    </row>
    <row r="211" spans="2:10" ht="12.75">
      <c r="B211" s="201">
        <v>205</v>
      </c>
      <c r="C211" s="205">
        <v>27394</v>
      </c>
      <c r="D211" s="206">
        <v>46291628</v>
      </c>
      <c r="E211" s="206">
        <v>3057861.68</v>
      </c>
      <c r="F211" s="206">
        <v>1540989930.82</v>
      </c>
      <c r="H211" s="203">
        <f t="shared" si="9"/>
        <v>14515374.323834598</v>
      </c>
      <c r="I211" s="203">
        <f t="shared" si="10"/>
        <v>738383.8305907156</v>
      </c>
      <c r="J211" s="204">
        <f t="shared" si="11"/>
        <v>384611020.5900657</v>
      </c>
    </row>
    <row r="212" spans="2:10" ht="12.75">
      <c r="B212" s="201">
        <v>206</v>
      </c>
      <c r="C212" s="205">
        <v>27425</v>
      </c>
      <c r="D212" s="206">
        <v>45229384.01</v>
      </c>
      <c r="E212" s="206">
        <v>2967937.18</v>
      </c>
      <c r="F212" s="206">
        <v>1494698304.32</v>
      </c>
      <c r="H212" s="203">
        <f t="shared" si="9"/>
        <v>14083329.070264101</v>
      </c>
      <c r="I212" s="203">
        <f t="shared" si="10"/>
        <v>711530.3880916216</v>
      </c>
      <c r="J212" s="204">
        <f t="shared" si="11"/>
        <v>370527691.5198016</v>
      </c>
    </row>
    <row r="213" spans="2:10" ht="12.75">
      <c r="B213" s="201">
        <v>207</v>
      </c>
      <c r="C213" s="205">
        <v>27453</v>
      </c>
      <c r="D213" s="206">
        <v>44281892.1</v>
      </c>
      <c r="E213" s="206">
        <v>2880483.82</v>
      </c>
      <c r="F213" s="206">
        <v>1449468922.02</v>
      </c>
      <c r="H213" s="203">
        <f t="shared" si="9"/>
        <v>13648486.77835232</v>
      </c>
      <c r="I213" s="203">
        <f t="shared" si="10"/>
        <v>685476.229311633</v>
      </c>
      <c r="J213" s="204">
        <f t="shared" si="11"/>
        <v>356879204.7414493</v>
      </c>
    </row>
    <row r="214" spans="2:10" ht="12.75">
      <c r="B214" s="201">
        <v>208</v>
      </c>
      <c r="C214" s="205">
        <v>27484</v>
      </c>
      <c r="D214" s="206">
        <v>43353676.2</v>
      </c>
      <c r="E214" s="206">
        <v>2794613.45</v>
      </c>
      <c r="F214" s="206">
        <v>1405187025.73</v>
      </c>
      <c r="H214" s="203">
        <f t="shared" si="9"/>
        <v>13248730.795145392</v>
      </c>
      <c r="I214" s="203">
        <f t="shared" si="10"/>
        <v>660226.5287716812</v>
      </c>
      <c r="J214" s="204">
        <f t="shared" si="11"/>
        <v>343630473.9463039</v>
      </c>
    </row>
    <row r="215" spans="2:10" ht="12.75">
      <c r="B215" s="201">
        <v>209</v>
      </c>
      <c r="C215" s="205">
        <v>27514</v>
      </c>
      <c r="D215" s="206">
        <v>42334263.99</v>
      </c>
      <c r="E215" s="206">
        <v>2710253.99</v>
      </c>
      <c r="F215" s="206">
        <v>1361833351.93</v>
      </c>
      <c r="H215" s="203">
        <f t="shared" si="9"/>
        <v>12860018.372738838</v>
      </c>
      <c r="I215" s="203">
        <f t="shared" si="10"/>
        <v>635716.3768006623</v>
      </c>
      <c r="J215" s="204">
        <f t="shared" si="11"/>
        <v>330770455.57356507</v>
      </c>
    </row>
    <row r="216" spans="2:10" ht="12.75">
      <c r="B216" s="201">
        <v>210</v>
      </c>
      <c r="C216" s="205">
        <v>27545</v>
      </c>
      <c r="D216" s="206">
        <v>41160392.05</v>
      </c>
      <c r="E216" s="206">
        <v>2628261.33</v>
      </c>
      <c r="F216" s="206">
        <v>1319499085.89</v>
      </c>
      <c r="H216" s="203">
        <f t="shared" si="9"/>
        <v>12455499.44167459</v>
      </c>
      <c r="I216" s="203">
        <f t="shared" si="10"/>
        <v>611925.3428110954</v>
      </c>
      <c r="J216" s="204">
        <f t="shared" si="11"/>
        <v>318314956.1318905</v>
      </c>
    </row>
    <row r="217" spans="2:10" ht="12.75">
      <c r="B217" s="201">
        <v>211</v>
      </c>
      <c r="C217" s="205">
        <v>27575</v>
      </c>
      <c r="D217" s="206">
        <v>39701277.03</v>
      </c>
      <c r="E217" s="206">
        <v>2548237.52</v>
      </c>
      <c r="F217" s="206">
        <v>1278338693.47</v>
      </c>
      <c r="H217" s="203">
        <f t="shared" si="9"/>
        <v>12020531.922450244</v>
      </c>
      <c r="I217" s="203">
        <f t="shared" si="10"/>
        <v>588882.6688439974</v>
      </c>
      <c r="J217" s="204">
        <f t="shared" si="11"/>
        <v>306294424.20944023</v>
      </c>
    </row>
    <row r="218" spans="2:10" ht="12.75">
      <c r="B218" s="201">
        <v>212</v>
      </c>
      <c r="C218" s="205">
        <v>27606</v>
      </c>
      <c r="D218" s="206">
        <v>38375236.72</v>
      </c>
      <c r="E218" s="206">
        <v>2470706.88</v>
      </c>
      <c r="F218" s="206">
        <v>1238637415.11</v>
      </c>
      <c r="H218" s="203">
        <f t="shared" si="9"/>
        <v>11524916.345995367</v>
      </c>
      <c r="I218" s="203">
        <f t="shared" si="10"/>
        <v>566644.6847874644</v>
      </c>
      <c r="J218" s="204">
        <f t="shared" si="11"/>
        <v>294769507.86344486</v>
      </c>
    </row>
    <row r="219" spans="2:10" ht="12.75">
      <c r="B219" s="201">
        <v>213</v>
      </c>
      <c r="C219" s="205">
        <v>27637</v>
      </c>
      <c r="D219" s="206">
        <v>37161862.15</v>
      </c>
      <c r="E219" s="206">
        <v>2395953.22</v>
      </c>
      <c r="F219" s="206">
        <v>1200262181.02</v>
      </c>
      <c r="H219" s="203">
        <f t="shared" si="9"/>
        <v>11069276.771332622</v>
      </c>
      <c r="I219" s="203">
        <f t="shared" si="10"/>
        <v>545323.589547373</v>
      </c>
      <c r="J219" s="204">
        <f t="shared" si="11"/>
        <v>283700231.09211224</v>
      </c>
    </row>
    <row r="220" spans="2:10" ht="12.75">
      <c r="B220" s="201">
        <v>214</v>
      </c>
      <c r="C220" s="205">
        <v>27667</v>
      </c>
      <c r="D220" s="206">
        <v>35819249.24</v>
      </c>
      <c r="E220" s="206">
        <v>2323242.8</v>
      </c>
      <c r="F220" s="206">
        <v>1163100317.4</v>
      </c>
      <c r="H220" s="203">
        <f t="shared" si="9"/>
        <v>10647863.146059036</v>
      </c>
      <c r="I220" s="203">
        <f t="shared" si="10"/>
        <v>524845.4275204077</v>
      </c>
      <c r="J220" s="204">
        <f t="shared" si="11"/>
        <v>273052367.9460532</v>
      </c>
    </row>
    <row r="221" spans="2:10" ht="12.75">
      <c r="B221" s="201">
        <v>215</v>
      </c>
      <c r="C221" s="205">
        <v>27698</v>
      </c>
      <c r="D221" s="206">
        <v>34817664.25</v>
      </c>
      <c r="E221" s="206">
        <v>2252895.23</v>
      </c>
      <c r="F221" s="206">
        <v>1127281069.3</v>
      </c>
      <c r="H221" s="203">
        <f t="shared" si="9"/>
        <v>10203450.763605416</v>
      </c>
      <c r="I221" s="203">
        <f t="shared" si="10"/>
        <v>505146.88070019847</v>
      </c>
      <c r="J221" s="204">
        <f t="shared" si="11"/>
        <v>262848917.1824478</v>
      </c>
    </row>
    <row r="222" spans="2:10" ht="12.75">
      <c r="B222" s="201">
        <v>216</v>
      </c>
      <c r="C222" s="205">
        <v>27728</v>
      </c>
      <c r="D222" s="206">
        <v>33931495.58</v>
      </c>
      <c r="E222" s="206">
        <v>2184721.32</v>
      </c>
      <c r="F222" s="206">
        <v>1092463405.12</v>
      </c>
      <c r="H222" s="203">
        <f t="shared" si="9"/>
        <v>9845677.687032163</v>
      </c>
      <c r="I222" s="203">
        <f t="shared" si="10"/>
        <v>486270.49678752845</v>
      </c>
      <c r="J222" s="204">
        <f t="shared" si="11"/>
        <v>253003239.49541563</v>
      </c>
    </row>
    <row r="223" spans="2:10" ht="12.75">
      <c r="B223" s="201">
        <v>217</v>
      </c>
      <c r="C223" s="205">
        <v>27759</v>
      </c>
      <c r="D223" s="206">
        <v>33006959.81</v>
      </c>
      <c r="E223" s="206">
        <v>2118128.79</v>
      </c>
      <c r="F223" s="206">
        <v>1058531910.62</v>
      </c>
      <c r="H223" s="203">
        <f t="shared" si="9"/>
        <v>9520407.61542359</v>
      </c>
      <c r="I223" s="203">
        <f t="shared" si="10"/>
        <v>468055.993066519</v>
      </c>
      <c r="J223" s="204">
        <f t="shared" si="11"/>
        <v>243482831.87999204</v>
      </c>
    </row>
    <row r="224" spans="2:10" ht="12.75">
      <c r="B224" s="201">
        <v>218</v>
      </c>
      <c r="C224" s="205">
        <v>27790</v>
      </c>
      <c r="D224" s="206">
        <v>32186163.64</v>
      </c>
      <c r="E224" s="206">
        <v>2053241.16</v>
      </c>
      <c r="F224" s="206">
        <v>1025524951</v>
      </c>
      <c r="H224" s="203">
        <f t="shared" si="9"/>
        <v>9191713.13652727</v>
      </c>
      <c r="I224" s="203">
        <f t="shared" si="10"/>
        <v>450443.2389779853</v>
      </c>
      <c r="J224" s="204">
        <f t="shared" si="11"/>
        <v>234291118.74346477</v>
      </c>
    </row>
    <row r="225" spans="2:10" ht="12.75">
      <c r="B225" s="201">
        <v>219</v>
      </c>
      <c r="C225" s="205">
        <v>27819</v>
      </c>
      <c r="D225" s="206">
        <v>31478844.2</v>
      </c>
      <c r="E225" s="206">
        <v>1990100.39</v>
      </c>
      <c r="F225" s="206">
        <v>993338787.95</v>
      </c>
      <c r="H225" s="203">
        <f t="shared" si="9"/>
        <v>8892009.928339362</v>
      </c>
      <c r="I225" s="203">
        <f t="shared" si="10"/>
        <v>433438.5696754099</v>
      </c>
      <c r="J225" s="204">
        <f t="shared" si="11"/>
        <v>225399108.8151254</v>
      </c>
    </row>
    <row r="226" spans="2:10" ht="12.75">
      <c r="B226" s="201">
        <v>220</v>
      </c>
      <c r="C226" s="205">
        <v>27850</v>
      </c>
      <c r="D226" s="206">
        <v>30761940.44</v>
      </c>
      <c r="E226" s="206">
        <v>1928226.61</v>
      </c>
      <c r="F226" s="206">
        <v>961859944.66</v>
      </c>
      <c r="H226" s="203">
        <f t="shared" si="9"/>
        <v>8622785.802320987</v>
      </c>
      <c r="I226" s="203">
        <f t="shared" si="10"/>
        <v>416988.35130798206</v>
      </c>
      <c r="J226" s="204">
        <f t="shared" si="11"/>
        <v>216776323.01280442</v>
      </c>
    </row>
    <row r="227" spans="2:10" ht="12.75">
      <c r="B227" s="201">
        <v>221</v>
      </c>
      <c r="C227" s="205">
        <v>27880</v>
      </c>
      <c r="D227" s="206">
        <v>30064909.68</v>
      </c>
      <c r="E227" s="206">
        <v>1867710.01</v>
      </c>
      <c r="F227" s="206">
        <v>931098001.91</v>
      </c>
      <c r="H227" s="203">
        <f t="shared" si="9"/>
        <v>8355740.136373043</v>
      </c>
      <c r="I227" s="203">
        <f t="shared" si="10"/>
        <v>401036.1975736882</v>
      </c>
      <c r="J227" s="204">
        <f t="shared" si="11"/>
        <v>208420582.87643138</v>
      </c>
    </row>
    <row r="228" spans="2:10" ht="12.75">
      <c r="B228" s="201">
        <v>222</v>
      </c>
      <c r="C228" s="205">
        <v>27911</v>
      </c>
      <c r="D228" s="206">
        <v>29217271.08</v>
      </c>
      <c r="E228" s="206">
        <v>1808686.4</v>
      </c>
      <c r="F228" s="206">
        <v>901033093.86</v>
      </c>
      <c r="H228" s="203">
        <f t="shared" si="9"/>
        <v>8097424.2718171775</v>
      </c>
      <c r="I228" s="203">
        <f t="shared" si="10"/>
        <v>385578.07832139806</v>
      </c>
      <c r="J228" s="204">
        <f t="shared" si="11"/>
        <v>200323158.6046142</v>
      </c>
    </row>
    <row r="229" spans="2:10" ht="12.75">
      <c r="B229" s="201">
        <v>223</v>
      </c>
      <c r="C229" s="205">
        <v>27941</v>
      </c>
      <c r="D229" s="206">
        <v>28259030.34</v>
      </c>
      <c r="E229" s="206">
        <v>1751245.13</v>
      </c>
      <c r="F229" s="206">
        <v>871815822.5</v>
      </c>
      <c r="H229" s="203">
        <f t="shared" si="9"/>
        <v>7810022.361869276</v>
      </c>
      <c r="I229" s="203">
        <f t="shared" si="10"/>
        <v>370597.8434185363</v>
      </c>
      <c r="J229" s="204">
        <f t="shared" si="11"/>
        <v>192513136.24274492</v>
      </c>
    </row>
    <row r="230" spans="2:10" ht="12.75">
      <c r="B230" s="201">
        <v>224</v>
      </c>
      <c r="C230" s="205">
        <v>27972</v>
      </c>
      <c r="D230" s="206">
        <v>27448526.74</v>
      </c>
      <c r="E230" s="206">
        <v>1695555.23</v>
      </c>
      <c r="F230" s="206">
        <v>843556792.03</v>
      </c>
      <c r="H230" s="203">
        <f t="shared" si="9"/>
        <v>7503156.951443672</v>
      </c>
      <c r="I230" s="203">
        <f t="shared" si="10"/>
        <v>356149.3020490781</v>
      </c>
      <c r="J230" s="204">
        <f t="shared" si="11"/>
        <v>185009979.29130125</v>
      </c>
    </row>
    <row r="231" spans="2:10" ht="12.75">
      <c r="B231" s="201">
        <v>225</v>
      </c>
      <c r="C231" s="205">
        <v>28003</v>
      </c>
      <c r="D231" s="206">
        <v>26555125.24</v>
      </c>
      <c r="E231" s="206">
        <v>1641422.33</v>
      </c>
      <c r="F231" s="206">
        <v>816108267.42</v>
      </c>
      <c r="H231" s="203">
        <f t="shared" si="9"/>
        <v>7233700.67578429</v>
      </c>
      <c r="I231" s="203">
        <f t="shared" si="10"/>
        <v>342268.4616889073</v>
      </c>
      <c r="J231" s="204">
        <f t="shared" si="11"/>
        <v>177776278.61551696</v>
      </c>
    </row>
    <row r="232" spans="2:10" ht="12.75">
      <c r="B232" s="201">
        <v>226</v>
      </c>
      <c r="C232" s="205">
        <v>28033</v>
      </c>
      <c r="D232" s="206">
        <v>25679951.75</v>
      </c>
      <c r="E232" s="206">
        <v>1588831.78</v>
      </c>
      <c r="F232" s="206">
        <v>789553140.93</v>
      </c>
      <c r="H232" s="203">
        <f t="shared" si="9"/>
        <v>6950816.38719219</v>
      </c>
      <c r="I232" s="203">
        <f t="shared" si="10"/>
        <v>328886.1154387064</v>
      </c>
      <c r="J232" s="204">
        <f t="shared" si="11"/>
        <v>170825462.22832477</v>
      </c>
    </row>
    <row r="233" spans="2:10" ht="12.75">
      <c r="B233" s="201">
        <v>227</v>
      </c>
      <c r="C233" s="205">
        <v>28064</v>
      </c>
      <c r="D233" s="206">
        <v>24950653</v>
      </c>
      <c r="E233" s="206">
        <v>1537752.94</v>
      </c>
      <c r="F233" s="206">
        <v>763873190.34</v>
      </c>
      <c r="H233" s="203">
        <f t="shared" si="9"/>
        <v>6676662.168777674</v>
      </c>
      <c r="I233" s="203">
        <f t="shared" si="10"/>
        <v>316027.10512240086</v>
      </c>
      <c r="J233" s="204">
        <f t="shared" si="11"/>
        <v>164148800.0595471</v>
      </c>
    </row>
    <row r="234" spans="2:10" ht="12.75">
      <c r="B234" s="201">
        <v>228</v>
      </c>
      <c r="C234" s="205">
        <v>28094</v>
      </c>
      <c r="D234" s="206">
        <v>24152903.39</v>
      </c>
      <c r="E234" s="206">
        <v>1487962.11</v>
      </c>
      <c r="F234" s="206">
        <v>738922537.46</v>
      </c>
      <c r="H234" s="203">
        <f t="shared" si="9"/>
        <v>6438316.6491806805</v>
      </c>
      <c r="I234" s="203">
        <f t="shared" si="10"/>
        <v>303675.28011016216</v>
      </c>
      <c r="J234" s="204">
        <f t="shared" si="11"/>
        <v>157710483.41036642</v>
      </c>
    </row>
    <row r="235" spans="2:10" ht="12.75">
      <c r="B235" s="201">
        <v>229</v>
      </c>
      <c r="C235" s="205">
        <v>28125</v>
      </c>
      <c r="D235" s="206">
        <v>23375578.79</v>
      </c>
      <c r="E235" s="206">
        <v>1439550.16</v>
      </c>
      <c r="F235" s="206">
        <v>714769634.11</v>
      </c>
      <c r="H235" s="203">
        <f t="shared" si="9"/>
        <v>6189441.0224811435</v>
      </c>
      <c r="I235" s="203">
        <f t="shared" si="10"/>
        <v>291764.3943091779</v>
      </c>
      <c r="J235" s="204">
        <f t="shared" si="11"/>
        <v>151521042.38788527</v>
      </c>
    </row>
    <row r="236" spans="2:10" ht="12.75">
      <c r="B236" s="201">
        <v>230</v>
      </c>
      <c r="C236" s="205">
        <v>28156</v>
      </c>
      <c r="D236" s="206">
        <v>22630818.75</v>
      </c>
      <c r="E236" s="206">
        <v>1392470.63</v>
      </c>
      <c r="F236" s="206">
        <v>691394055.71</v>
      </c>
      <c r="H236" s="203">
        <f t="shared" si="9"/>
        <v>5949091.462846279</v>
      </c>
      <c r="I236" s="203">
        <f t="shared" si="10"/>
        <v>280313.92841758777</v>
      </c>
      <c r="J236" s="204">
        <f t="shared" si="11"/>
        <v>145571950.925039</v>
      </c>
    </row>
    <row r="237" spans="2:10" ht="12.75">
      <c r="B237" s="201">
        <v>231</v>
      </c>
      <c r="C237" s="205">
        <v>28184</v>
      </c>
      <c r="D237" s="206">
        <v>22017943.42</v>
      </c>
      <c r="E237" s="206">
        <v>1346680.29</v>
      </c>
      <c r="F237" s="206">
        <v>668763235.89</v>
      </c>
      <c r="H237" s="203">
        <f t="shared" si="9"/>
        <v>5719636.797455728</v>
      </c>
      <c r="I237" s="203">
        <f t="shared" si="10"/>
        <v>269308.10921132215</v>
      </c>
      <c r="J237" s="204">
        <f t="shared" si="11"/>
        <v>139852314.12758327</v>
      </c>
    </row>
    <row r="238" spans="2:10" ht="12.75">
      <c r="B238" s="201">
        <v>232</v>
      </c>
      <c r="C238" s="205">
        <v>28215</v>
      </c>
      <c r="D238" s="206">
        <v>21451542.47</v>
      </c>
      <c r="E238" s="206">
        <v>1301910.83</v>
      </c>
      <c r="F238" s="206">
        <v>646745295.35</v>
      </c>
      <c r="H238" s="203">
        <f t="shared" si="9"/>
        <v>5521468.028555363</v>
      </c>
      <c r="I238" s="203">
        <f t="shared" si="10"/>
        <v>258726.78113602905</v>
      </c>
      <c r="J238" s="204">
        <f t="shared" si="11"/>
        <v>134330846.0990279</v>
      </c>
    </row>
    <row r="239" spans="2:10" ht="12.75">
      <c r="B239" s="201">
        <v>233</v>
      </c>
      <c r="C239" s="205">
        <v>28245</v>
      </c>
      <c r="D239" s="206">
        <v>21029829.37</v>
      </c>
      <c r="E239" s="206">
        <v>1258149.92</v>
      </c>
      <c r="F239" s="206">
        <v>625293750.7</v>
      </c>
      <c r="H239" s="203">
        <f t="shared" si="9"/>
        <v>5336176.101780161</v>
      </c>
      <c r="I239" s="203">
        <f t="shared" si="10"/>
        <v>248512.06528320163</v>
      </c>
      <c r="J239" s="204">
        <f t="shared" si="11"/>
        <v>128994669.99724774</v>
      </c>
    </row>
    <row r="240" spans="2:10" ht="12.75">
      <c r="B240" s="201">
        <v>234</v>
      </c>
      <c r="C240" s="205">
        <v>28276</v>
      </c>
      <c r="D240" s="206">
        <v>20511057.39</v>
      </c>
      <c r="E240" s="206">
        <v>1215141.42</v>
      </c>
      <c r="F240" s="206">
        <v>604263922.65</v>
      </c>
      <c r="H240" s="203">
        <f t="shared" si="9"/>
        <v>5183579.528803065</v>
      </c>
      <c r="I240" s="203">
        <f t="shared" si="10"/>
        <v>238640.1394949083</v>
      </c>
      <c r="J240" s="204">
        <f t="shared" si="11"/>
        <v>123811090.46844468</v>
      </c>
    </row>
    <row r="241" spans="2:10" ht="12.75">
      <c r="B241" s="201">
        <v>235</v>
      </c>
      <c r="C241" s="205">
        <v>28306</v>
      </c>
      <c r="D241" s="206">
        <v>19970587.41</v>
      </c>
      <c r="E241" s="206">
        <v>1173086.01</v>
      </c>
      <c r="F241" s="206">
        <v>583752865.6</v>
      </c>
      <c r="H241" s="203">
        <f t="shared" si="9"/>
        <v>5013641.706296608</v>
      </c>
      <c r="I241" s="203">
        <f t="shared" si="10"/>
        <v>229050.51736662266</v>
      </c>
      <c r="J241" s="204">
        <f t="shared" si="11"/>
        <v>118797448.76214807</v>
      </c>
    </row>
    <row r="242" spans="2:10" ht="12.75">
      <c r="B242" s="201">
        <v>236</v>
      </c>
      <c r="C242" s="205">
        <v>28337</v>
      </c>
      <c r="D242" s="206">
        <v>19522649.82</v>
      </c>
      <c r="E242" s="206">
        <v>1132036.11</v>
      </c>
      <c r="F242" s="206">
        <v>563782279.16</v>
      </c>
      <c r="H242" s="203">
        <f t="shared" si="9"/>
        <v>4842099.894697338</v>
      </c>
      <c r="I242" s="203">
        <f t="shared" si="10"/>
        <v>219775.28020997392</v>
      </c>
      <c r="J242" s="204">
        <f t="shared" si="11"/>
        <v>113955348.86745073</v>
      </c>
    </row>
    <row r="243" spans="2:10" ht="12.75">
      <c r="B243" s="201">
        <v>237</v>
      </c>
      <c r="C243" s="205">
        <v>28368</v>
      </c>
      <c r="D243" s="206">
        <v>19128670.63</v>
      </c>
      <c r="E243" s="206">
        <v>1091849.66</v>
      </c>
      <c r="F243" s="206">
        <v>544259629.37</v>
      </c>
      <c r="H243" s="203">
        <f t="shared" si="9"/>
        <v>4691971.3580302745</v>
      </c>
      <c r="I243" s="203">
        <f t="shared" si="10"/>
        <v>210817.39540478386</v>
      </c>
      <c r="J243" s="204">
        <f t="shared" si="11"/>
        <v>109263377.50942045</v>
      </c>
    </row>
    <row r="244" spans="2:10" ht="12.75">
      <c r="B244" s="201">
        <v>238</v>
      </c>
      <c r="C244" s="205">
        <v>28398</v>
      </c>
      <c r="D244" s="206">
        <v>18719630.03</v>
      </c>
      <c r="E244" s="206">
        <v>1052451.76</v>
      </c>
      <c r="F244" s="206">
        <v>525130957.72</v>
      </c>
      <c r="H244" s="203">
        <f t="shared" si="9"/>
        <v>4555024.908046365</v>
      </c>
      <c r="I244" s="203">
        <f t="shared" si="10"/>
        <v>202137.24839242783</v>
      </c>
      <c r="J244" s="204">
        <f t="shared" si="11"/>
        <v>104708352.60137409</v>
      </c>
    </row>
    <row r="245" spans="2:10" ht="12.75">
      <c r="B245" s="201">
        <v>239</v>
      </c>
      <c r="C245" s="205">
        <v>28429</v>
      </c>
      <c r="D245" s="206">
        <v>18411114.74</v>
      </c>
      <c r="E245" s="206">
        <v>1013891.06</v>
      </c>
      <c r="F245" s="206">
        <v>506411328.43</v>
      </c>
      <c r="H245" s="203">
        <f t="shared" si="9"/>
        <v>4417269.193385288</v>
      </c>
      <c r="I245" s="203">
        <f t="shared" si="10"/>
        <v>193710.4523125421</v>
      </c>
      <c r="J245" s="204">
        <f t="shared" si="11"/>
        <v>100291083.4079888</v>
      </c>
    </row>
    <row r="246" spans="2:10" ht="12.75">
      <c r="B246" s="201">
        <v>240</v>
      </c>
      <c r="C246" s="205">
        <v>28459</v>
      </c>
      <c r="D246" s="206">
        <v>18078860.95</v>
      </c>
      <c r="E246" s="206">
        <v>976025.48</v>
      </c>
      <c r="F246" s="206">
        <v>488000212.2</v>
      </c>
      <c r="H246" s="203">
        <f t="shared" si="9"/>
        <v>4301495.563509479</v>
      </c>
      <c r="I246" s="203">
        <f t="shared" si="10"/>
        <v>185538.50430477932</v>
      </c>
      <c r="J246" s="204">
        <f t="shared" si="11"/>
        <v>95989587.84447932</v>
      </c>
    </row>
    <row r="247" spans="2:10" ht="12.75">
      <c r="B247" s="201">
        <v>241</v>
      </c>
      <c r="C247" s="205">
        <v>28490</v>
      </c>
      <c r="D247" s="206">
        <v>17736819.85</v>
      </c>
      <c r="E247" s="206">
        <v>938876.46</v>
      </c>
      <c r="F247" s="206">
        <v>469921351.61</v>
      </c>
      <c r="H247" s="203">
        <f t="shared" si="9"/>
        <v>4182861.846759066</v>
      </c>
      <c r="I247" s="203">
        <f t="shared" si="10"/>
        <v>177580.73751228675</v>
      </c>
      <c r="J247" s="204">
        <f t="shared" si="11"/>
        <v>91806725.99772026</v>
      </c>
    </row>
    <row r="248" spans="2:10" ht="12.75">
      <c r="B248" s="201">
        <v>242</v>
      </c>
      <c r="C248" s="205">
        <v>28521</v>
      </c>
      <c r="D248" s="206">
        <v>17393615.4</v>
      </c>
      <c r="E248" s="206">
        <v>902445.9</v>
      </c>
      <c r="F248" s="206">
        <v>452184531.27</v>
      </c>
      <c r="H248" s="203">
        <f t="shared" si="9"/>
        <v>4064180.6901455373</v>
      </c>
      <c r="I248" s="203">
        <f t="shared" si="10"/>
        <v>169842.44309578248</v>
      </c>
      <c r="J248" s="204">
        <f t="shared" si="11"/>
        <v>87742545.30757472</v>
      </c>
    </row>
    <row r="249" spans="2:10" ht="12.75">
      <c r="B249" s="201">
        <v>243</v>
      </c>
      <c r="C249" s="205">
        <v>28549</v>
      </c>
      <c r="D249" s="206">
        <v>17107605.86</v>
      </c>
      <c r="E249" s="206">
        <v>866789.96</v>
      </c>
      <c r="F249" s="206">
        <v>434790915.03</v>
      </c>
      <c r="H249" s="203">
        <f t="shared" si="9"/>
        <v>3947142.3968043923</v>
      </c>
      <c r="I249" s="203">
        <f t="shared" si="10"/>
        <v>162323.70881901323</v>
      </c>
      <c r="J249" s="204">
        <f t="shared" si="11"/>
        <v>83795402.91077033</v>
      </c>
    </row>
    <row r="250" spans="2:10" ht="12.75">
      <c r="B250" s="201">
        <v>244</v>
      </c>
      <c r="C250" s="205">
        <v>28580</v>
      </c>
      <c r="D250" s="206">
        <v>16731674.77</v>
      </c>
      <c r="E250" s="206">
        <v>831751</v>
      </c>
      <c r="F250" s="206">
        <v>417683309.39</v>
      </c>
      <c r="H250" s="203">
        <f t="shared" si="9"/>
        <v>3842900.8373904377</v>
      </c>
      <c r="I250" s="203">
        <f t="shared" si="10"/>
        <v>155021.4953849251</v>
      </c>
      <c r="J250" s="204">
        <f t="shared" si="11"/>
        <v>79952502.07337989</v>
      </c>
    </row>
    <row r="251" spans="2:10" ht="12.75">
      <c r="B251" s="201">
        <v>245</v>
      </c>
      <c r="C251" s="205">
        <v>28610</v>
      </c>
      <c r="D251" s="206">
        <v>16411464.25</v>
      </c>
      <c r="E251" s="206">
        <v>797548.24</v>
      </c>
      <c r="F251" s="206">
        <v>400951636.12</v>
      </c>
      <c r="H251" s="203">
        <f t="shared" si="9"/>
        <v>3723166.6413836777</v>
      </c>
      <c r="I251" s="203">
        <f t="shared" si="10"/>
        <v>147912.1288357528</v>
      </c>
      <c r="J251" s="204">
        <f t="shared" si="11"/>
        <v>76229335.43199621</v>
      </c>
    </row>
    <row r="252" spans="2:10" ht="12.75">
      <c r="B252" s="201">
        <v>246</v>
      </c>
      <c r="C252" s="205">
        <v>28641</v>
      </c>
      <c r="D252" s="206">
        <v>16058141.62</v>
      </c>
      <c r="E252" s="206">
        <v>764060.71</v>
      </c>
      <c r="F252" s="206">
        <v>384540169.48</v>
      </c>
      <c r="H252" s="203">
        <f t="shared" si="9"/>
        <v>3615886.9190118164</v>
      </c>
      <c r="I252" s="203">
        <f t="shared" si="10"/>
        <v>141024.270549193</v>
      </c>
      <c r="J252" s="204">
        <f t="shared" si="11"/>
        <v>72613448.5129844</v>
      </c>
    </row>
    <row r="253" spans="2:10" ht="12.75">
      <c r="B253" s="201">
        <v>247</v>
      </c>
      <c r="C253" s="205">
        <v>28671</v>
      </c>
      <c r="D253" s="206">
        <v>15589307.94</v>
      </c>
      <c r="E253" s="206">
        <v>731337.95</v>
      </c>
      <c r="F253" s="206">
        <v>368482029.3</v>
      </c>
      <c r="H253" s="203">
        <f t="shared" si="9"/>
        <v>3504089.170614049</v>
      </c>
      <c r="I253" s="203">
        <f t="shared" si="10"/>
        <v>134334.87974902114</v>
      </c>
      <c r="J253" s="204">
        <f t="shared" si="11"/>
        <v>69109359.34237035</v>
      </c>
    </row>
    <row r="254" spans="2:10" ht="12.75">
      <c r="B254" s="201">
        <v>248</v>
      </c>
      <c r="C254" s="205">
        <v>28702</v>
      </c>
      <c r="D254" s="206">
        <v>15188284.49</v>
      </c>
      <c r="E254" s="206">
        <v>699657.14</v>
      </c>
      <c r="F254" s="206">
        <v>352892720.91</v>
      </c>
      <c r="H254" s="203">
        <f t="shared" si="9"/>
        <v>3372574.301212676</v>
      </c>
      <c r="I254" s="203">
        <f t="shared" si="10"/>
        <v>127852.31478338514</v>
      </c>
      <c r="J254" s="204">
        <f t="shared" si="11"/>
        <v>65736785.04115767</v>
      </c>
    </row>
    <row r="255" spans="2:10" ht="12.75">
      <c r="B255" s="201">
        <v>249</v>
      </c>
      <c r="C255" s="205">
        <v>28733</v>
      </c>
      <c r="D255" s="206">
        <v>14822784.01</v>
      </c>
      <c r="E255" s="206">
        <v>668839.42</v>
      </c>
      <c r="F255" s="206">
        <v>337704437.32</v>
      </c>
      <c r="H255" s="203">
        <f t="shared" si="9"/>
        <v>3255819.4199910685</v>
      </c>
      <c r="I255" s="203">
        <f t="shared" si="10"/>
        <v>121613.0523261417</v>
      </c>
      <c r="J255" s="204">
        <f t="shared" si="11"/>
        <v>62480965.6211666</v>
      </c>
    </row>
    <row r="256" spans="2:10" ht="12.75">
      <c r="B256" s="201">
        <v>250</v>
      </c>
      <c r="C256" s="205">
        <v>28763</v>
      </c>
      <c r="D256" s="206">
        <v>14429703.87</v>
      </c>
      <c r="E256" s="206">
        <v>638806.95</v>
      </c>
      <c r="F256" s="206">
        <v>322881653.85</v>
      </c>
      <c r="H256" s="203">
        <f t="shared" si="9"/>
        <v>3147523.9973298535</v>
      </c>
      <c r="I256" s="203">
        <f t="shared" si="10"/>
        <v>115589.78639915823</v>
      </c>
      <c r="J256" s="204">
        <f t="shared" si="11"/>
        <v>59333441.62383675</v>
      </c>
    </row>
    <row r="257" spans="2:10" ht="12.75">
      <c r="B257" s="201">
        <v>251</v>
      </c>
      <c r="C257" s="205">
        <v>28794</v>
      </c>
      <c r="D257" s="206">
        <v>14076732.06</v>
      </c>
      <c r="E257" s="206">
        <v>609654.01</v>
      </c>
      <c r="F257" s="206">
        <v>308451949.67</v>
      </c>
      <c r="H257" s="203">
        <f t="shared" si="9"/>
        <v>3035969.267719373</v>
      </c>
      <c r="I257" s="203">
        <f t="shared" si="10"/>
        <v>109766.86700409798</v>
      </c>
      <c r="J257" s="204">
        <f t="shared" si="11"/>
        <v>56297472.356117375</v>
      </c>
    </row>
    <row r="258" spans="2:10" ht="12.75">
      <c r="B258" s="201">
        <v>252</v>
      </c>
      <c r="C258" s="205">
        <v>28824</v>
      </c>
      <c r="D258" s="206">
        <v>13682542.59</v>
      </c>
      <c r="E258" s="206">
        <v>581266.4</v>
      </c>
      <c r="F258" s="206">
        <v>294375219.25</v>
      </c>
      <c r="H258" s="203">
        <f t="shared" si="9"/>
        <v>2933539.372998148</v>
      </c>
      <c r="I258" s="203">
        <f t="shared" si="10"/>
        <v>104150.32385881715</v>
      </c>
      <c r="J258" s="204">
        <f t="shared" si="11"/>
        <v>53363932.98311923</v>
      </c>
    </row>
    <row r="259" spans="2:10" ht="12.75">
      <c r="B259" s="201">
        <v>253</v>
      </c>
      <c r="C259" s="205">
        <v>28855</v>
      </c>
      <c r="D259" s="206">
        <v>13342750.49</v>
      </c>
      <c r="E259" s="206">
        <v>553740.72</v>
      </c>
      <c r="F259" s="206">
        <v>280692675.76</v>
      </c>
      <c r="H259" s="203">
        <f t="shared" si="9"/>
        <v>2825372.420229621</v>
      </c>
      <c r="I259" s="203">
        <f t="shared" si="10"/>
        <v>98723.27601877057</v>
      </c>
      <c r="J259" s="204">
        <f t="shared" si="11"/>
        <v>50538560.562889606</v>
      </c>
    </row>
    <row r="260" spans="2:10" ht="12.75">
      <c r="B260" s="201">
        <v>254</v>
      </c>
      <c r="C260" s="205">
        <v>28886</v>
      </c>
      <c r="D260" s="206">
        <v>13056507.43</v>
      </c>
      <c r="E260" s="206">
        <v>526956.5</v>
      </c>
      <c r="F260" s="206">
        <v>267349926.68</v>
      </c>
      <c r="H260" s="203">
        <f t="shared" si="9"/>
        <v>2728745.639566183</v>
      </c>
      <c r="I260" s="203">
        <f t="shared" si="10"/>
        <v>93496.33704134577</v>
      </c>
      <c r="J260" s="204">
        <f t="shared" si="11"/>
        <v>47809814.92332342</v>
      </c>
    </row>
    <row r="261" spans="2:10" ht="12.75">
      <c r="B261" s="201">
        <v>255</v>
      </c>
      <c r="C261" s="205">
        <v>28914</v>
      </c>
      <c r="D261" s="206">
        <v>12790278.11</v>
      </c>
      <c r="E261" s="206">
        <v>500771.67</v>
      </c>
      <c r="F261" s="206">
        <v>254293419.44</v>
      </c>
      <c r="H261" s="203">
        <f t="shared" si="9"/>
        <v>2643223.1460366845</v>
      </c>
      <c r="I261" s="203">
        <f t="shared" si="10"/>
        <v>88448.15760814834</v>
      </c>
      <c r="J261" s="204">
        <f t="shared" si="11"/>
        <v>45166591.77728674</v>
      </c>
    </row>
    <row r="262" spans="2:10" ht="12.75">
      <c r="B262" s="201">
        <v>256</v>
      </c>
      <c r="C262" s="205">
        <v>28945</v>
      </c>
      <c r="D262" s="206">
        <v>12481012.53</v>
      </c>
      <c r="E262" s="206">
        <v>475138.98</v>
      </c>
      <c r="F262" s="206">
        <v>241503140.6</v>
      </c>
      <c r="H262" s="203">
        <f t="shared" si="9"/>
        <v>2562610.315511279</v>
      </c>
      <c r="I262" s="203">
        <f t="shared" si="10"/>
        <v>83558.19478798046</v>
      </c>
      <c r="J262" s="204">
        <f t="shared" si="11"/>
        <v>42603981.46177546</v>
      </c>
    </row>
    <row r="263" spans="2:10" ht="12.75">
      <c r="B263" s="201">
        <v>257</v>
      </c>
      <c r="C263" s="205">
        <v>28975</v>
      </c>
      <c r="D263" s="206">
        <v>12195625.68</v>
      </c>
      <c r="E263" s="206">
        <v>450184.07</v>
      </c>
      <c r="F263" s="206">
        <v>229022129.11</v>
      </c>
      <c r="H263" s="203">
        <f t="shared" si="9"/>
        <v>2475746.524530582</v>
      </c>
      <c r="I263" s="203">
        <f t="shared" si="10"/>
        <v>78817.3657042846</v>
      </c>
      <c r="J263" s="204">
        <f t="shared" si="11"/>
        <v>40128234.93724488</v>
      </c>
    </row>
    <row r="264" spans="2:10" ht="12.75">
      <c r="B264" s="201">
        <v>258</v>
      </c>
      <c r="C264" s="205">
        <v>29006</v>
      </c>
      <c r="D264" s="206">
        <v>11854895.32</v>
      </c>
      <c r="E264" s="206">
        <v>425828.82</v>
      </c>
      <c r="F264" s="206">
        <v>216826503.74</v>
      </c>
      <c r="H264" s="203">
        <f t="shared" si="9"/>
        <v>2394466.305958867</v>
      </c>
      <c r="I264" s="203">
        <f t="shared" si="10"/>
        <v>74237.23463390303</v>
      </c>
      <c r="J264" s="204">
        <f t="shared" si="11"/>
        <v>37733768.63128601</v>
      </c>
    </row>
    <row r="265" spans="2:10" ht="12.75">
      <c r="B265" s="201">
        <v>259</v>
      </c>
      <c r="C265" s="205">
        <v>29036</v>
      </c>
      <c r="D265" s="206">
        <v>11447462.27</v>
      </c>
      <c r="E265" s="206">
        <v>402190.05</v>
      </c>
      <c r="F265" s="206">
        <v>204971609.51</v>
      </c>
      <c r="H265" s="203">
        <f aca="true" t="shared" si="12" ref="H265:H328">IF(ISERROR(J264-J265),0,J264-J265)</f>
        <v>2304945.02578073</v>
      </c>
      <c r="I265" s="203">
        <f aca="true" t="shared" si="13" ref="I265:I328">IF(ISERROR(J264*$L$3/12),0,J264*$L$3/12)</f>
        <v>69807.47196787912</v>
      </c>
      <c r="J265" s="204">
        <f aca="true" t="shared" si="14" ref="J265:J328">IF(ISERROR(J264*(1-$B$3)^(1/12)*F265/F264),0,J264*(1-$B$3)^(1/12)*F265/F264)</f>
        <v>35428823.60550528</v>
      </c>
    </row>
    <row r="266" spans="2:10" ht="12.75">
      <c r="B266" s="201">
        <v>260</v>
      </c>
      <c r="C266" s="205">
        <v>29067</v>
      </c>
      <c r="D266" s="206">
        <v>11050425.12</v>
      </c>
      <c r="E266" s="206">
        <v>379429.59</v>
      </c>
      <c r="F266" s="206">
        <v>193524146.83</v>
      </c>
      <c r="H266" s="203">
        <f t="shared" si="12"/>
        <v>2205476.1832245886</v>
      </c>
      <c r="I266" s="203">
        <f t="shared" si="13"/>
        <v>65543.32367018478</v>
      </c>
      <c r="J266" s="204">
        <f t="shared" si="14"/>
        <v>33223347.42228069</v>
      </c>
    </row>
    <row r="267" spans="2:10" ht="12.75">
      <c r="B267" s="201">
        <v>261</v>
      </c>
      <c r="C267" s="205">
        <v>29098</v>
      </c>
      <c r="D267" s="206">
        <v>10712001.9</v>
      </c>
      <c r="E267" s="206">
        <v>357516.87</v>
      </c>
      <c r="F267" s="206">
        <v>182473719.93</v>
      </c>
      <c r="H267" s="203">
        <f t="shared" si="12"/>
        <v>2109497.150973771</v>
      </c>
      <c r="I267" s="203">
        <f t="shared" si="13"/>
        <v>61463.192731219286</v>
      </c>
      <c r="J267" s="204">
        <f t="shared" si="14"/>
        <v>31113850.27130692</v>
      </c>
    </row>
    <row r="268" spans="2:10" ht="12.75">
      <c r="B268" s="201">
        <v>262</v>
      </c>
      <c r="C268" s="205">
        <v>29128</v>
      </c>
      <c r="D268" s="206">
        <v>10319212.7</v>
      </c>
      <c r="E268" s="206">
        <v>336337.59</v>
      </c>
      <c r="F268" s="206">
        <v>171761718.58</v>
      </c>
      <c r="H268" s="203">
        <f t="shared" si="12"/>
        <v>2025103.2935129069</v>
      </c>
      <c r="I268" s="203">
        <f t="shared" si="13"/>
        <v>57560.62300191781</v>
      </c>
      <c r="J268" s="204">
        <f t="shared" si="14"/>
        <v>29088746.977794014</v>
      </c>
    </row>
    <row r="269" spans="2:10" ht="12.75">
      <c r="B269" s="201">
        <v>263</v>
      </c>
      <c r="C269" s="205">
        <v>29159</v>
      </c>
      <c r="D269" s="206">
        <v>9985118.89</v>
      </c>
      <c r="E269" s="206">
        <v>315990.36</v>
      </c>
      <c r="F269" s="206">
        <v>161442504.67</v>
      </c>
      <c r="H269" s="203">
        <f t="shared" si="12"/>
        <v>1933001.5038809702</v>
      </c>
      <c r="I269" s="203">
        <f t="shared" si="13"/>
        <v>53814.18190891893</v>
      </c>
      <c r="J269" s="204">
        <f t="shared" si="14"/>
        <v>27155745.473913044</v>
      </c>
    </row>
    <row r="270" spans="2:10" ht="12.75">
      <c r="B270" s="201">
        <v>264</v>
      </c>
      <c r="C270" s="205">
        <v>29189</v>
      </c>
      <c r="D270" s="206">
        <v>9616415.89</v>
      </c>
      <c r="E270" s="206">
        <v>296356.87</v>
      </c>
      <c r="F270" s="206">
        <v>151457385.62</v>
      </c>
      <c r="H270" s="203">
        <f t="shared" si="12"/>
        <v>1852309.159669578</v>
      </c>
      <c r="I270" s="203">
        <f t="shared" si="13"/>
        <v>50238.129126739135</v>
      </c>
      <c r="J270" s="204">
        <f t="shared" si="14"/>
        <v>25303436.314243466</v>
      </c>
    </row>
    <row r="271" spans="2:10" ht="12.75">
      <c r="B271" s="201">
        <v>265</v>
      </c>
      <c r="C271" s="205">
        <v>29220</v>
      </c>
      <c r="D271" s="206">
        <v>9256161.86</v>
      </c>
      <c r="E271" s="206">
        <v>277516.18</v>
      </c>
      <c r="F271" s="206">
        <v>141840971.53</v>
      </c>
      <c r="H271" s="203">
        <f t="shared" si="12"/>
        <v>1767257.7113247514</v>
      </c>
      <c r="I271" s="203">
        <f t="shared" si="13"/>
        <v>46811.35718135041</v>
      </c>
      <c r="J271" s="204">
        <f t="shared" si="14"/>
        <v>23536178.602918714</v>
      </c>
    </row>
    <row r="272" spans="2:10" ht="12.75">
      <c r="B272" s="201">
        <v>266</v>
      </c>
      <c r="C272" s="205">
        <v>29251</v>
      </c>
      <c r="D272" s="206">
        <v>8912143.79</v>
      </c>
      <c r="E272" s="206">
        <v>259412.12</v>
      </c>
      <c r="F272" s="206">
        <v>132584811.52</v>
      </c>
      <c r="H272" s="203">
        <f t="shared" si="12"/>
        <v>1685082.111485079</v>
      </c>
      <c r="I272" s="203">
        <f t="shared" si="13"/>
        <v>43541.93041539963</v>
      </c>
      <c r="J272" s="204">
        <f t="shared" si="14"/>
        <v>21851096.491433635</v>
      </c>
    </row>
    <row r="273" spans="2:10" ht="12.75">
      <c r="B273" s="201">
        <v>267</v>
      </c>
      <c r="C273" s="205">
        <v>29280</v>
      </c>
      <c r="D273" s="206">
        <v>8585217.11</v>
      </c>
      <c r="E273" s="206">
        <v>242032.91</v>
      </c>
      <c r="F273" s="206">
        <v>123672669.13</v>
      </c>
      <c r="H273" s="203">
        <f t="shared" si="12"/>
        <v>1606999.9991703108</v>
      </c>
      <c r="I273" s="203">
        <f t="shared" si="13"/>
        <v>40424.52850915223</v>
      </c>
      <c r="J273" s="204">
        <f t="shared" si="14"/>
        <v>20244096.492263325</v>
      </c>
    </row>
    <row r="274" spans="2:10" ht="12.75">
      <c r="B274" s="201">
        <v>268</v>
      </c>
      <c r="C274" s="205">
        <v>29311</v>
      </c>
      <c r="D274" s="206">
        <v>8257317.72</v>
      </c>
      <c r="E274" s="206">
        <v>225343.56</v>
      </c>
      <c r="F274" s="206">
        <v>115087452.98</v>
      </c>
      <c r="H274" s="203">
        <f t="shared" si="12"/>
        <v>1533059.8618575633</v>
      </c>
      <c r="I274" s="203">
        <f t="shared" si="13"/>
        <v>37451.578510687155</v>
      </c>
      <c r="J274" s="204">
        <f t="shared" si="14"/>
        <v>18711036.63040576</v>
      </c>
    </row>
    <row r="275" spans="2:10" ht="12.75">
      <c r="B275" s="201">
        <v>269</v>
      </c>
      <c r="C275" s="205">
        <v>29341</v>
      </c>
      <c r="D275" s="206">
        <v>7887557.26</v>
      </c>
      <c r="E275" s="206">
        <v>209325.61</v>
      </c>
      <c r="F275" s="206">
        <v>106830136.24</v>
      </c>
      <c r="H275" s="203">
        <f t="shared" si="12"/>
        <v>1460251.8087593392</v>
      </c>
      <c r="I275" s="203">
        <f t="shared" si="13"/>
        <v>34615.41776625066</v>
      </c>
      <c r="J275" s="204">
        <f t="shared" si="14"/>
        <v>17250784.821646422</v>
      </c>
    </row>
    <row r="276" spans="2:10" ht="12.75">
      <c r="B276" s="201">
        <v>270</v>
      </c>
      <c r="C276" s="205">
        <v>29372</v>
      </c>
      <c r="D276" s="206">
        <v>7449365.02</v>
      </c>
      <c r="E276" s="206">
        <v>194049.57</v>
      </c>
      <c r="F276" s="206">
        <v>98942579.73</v>
      </c>
      <c r="H276" s="203">
        <f t="shared" si="12"/>
        <v>1382005.8609653842</v>
      </c>
      <c r="I276" s="203">
        <f t="shared" si="13"/>
        <v>31913.951920045885</v>
      </c>
      <c r="J276" s="204">
        <f t="shared" si="14"/>
        <v>15868778.960681038</v>
      </c>
    </row>
    <row r="277" spans="2:10" ht="12.75">
      <c r="B277" s="201">
        <v>271</v>
      </c>
      <c r="C277" s="205">
        <v>29402</v>
      </c>
      <c r="D277" s="206">
        <v>6928504.65</v>
      </c>
      <c r="E277" s="206">
        <v>179647.86</v>
      </c>
      <c r="F277" s="206">
        <v>91493215.49</v>
      </c>
      <c r="H277" s="203">
        <f t="shared" si="12"/>
        <v>1294255.0272940323</v>
      </c>
      <c r="I277" s="203">
        <f t="shared" si="13"/>
        <v>29357.24107725992</v>
      </c>
      <c r="J277" s="204">
        <f t="shared" si="14"/>
        <v>14574523.933387006</v>
      </c>
    </row>
    <row r="278" spans="2:10" ht="12.75">
      <c r="B278" s="201">
        <v>272</v>
      </c>
      <c r="C278" s="205">
        <v>29433</v>
      </c>
      <c r="D278" s="206">
        <v>6416344.63</v>
      </c>
      <c r="E278" s="206">
        <v>166276.16</v>
      </c>
      <c r="F278" s="206">
        <v>84564711.28</v>
      </c>
      <c r="H278" s="203">
        <f t="shared" si="12"/>
        <v>1195024.5851985756</v>
      </c>
      <c r="I278" s="203">
        <f t="shared" si="13"/>
        <v>26962.869276765963</v>
      </c>
      <c r="J278" s="204">
        <f t="shared" si="14"/>
        <v>13379499.34818843</v>
      </c>
    </row>
    <row r="279" spans="2:10" ht="12.75">
      <c r="B279" s="201">
        <v>273</v>
      </c>
      <c r="C279" s="205">
        <v>29464</v>
      </c>
      <c r="D279" s="206">
        <v>5963462.57</v>
      </c>
      <c r="E279" s="206">
        <v>153894.23</v>
      </c>
      <c r="F279" s="206">
        <v>78148368.05</v>
      </c>
      <c r="H279" s="203">
        <f t="shared" si="12"/>
        <v>1099006.0907819811</v>
      </c>
      <c r="I279" s="203">
        <f t="shared" si="13"/>
        <v>24752.073794148597</v>
      </c>
      <c r="J279" s="204">
        <f t="shared" si="14"/>
        <v>12280493.257406449</v>
      </c>
    </row>
    <row r="280" spans="2:10" ht="12.75">
      <c r="B280" s="201">
        <v>274</v>
      </c>
      <c r="C280" s="205">
        <v>29494</v>
      </c>
      <c r="D280" s="206">
        <v>5505809.13</v>
      </c>
      <c r="E280" s="206">
        <v>142417.74</v>
      </c>
      <c r="F280" s="206">
        <v>72184905.61</v>
      </c>
      <c r="H280" s="203">
        <f t="shared" si="12"/>
        <v>1014032.8141887374</v>
      </c>
      <c r="I280" s="203">
        <f t="shared" si="13"/>
        <v>22718.912526201933</v>
      </c>
      <c r="J280" s="204">
        <f t="shared" si="14"/>
        <v>11266460.443217712</v>
      </c>
    </row>
    <row r="281" spans="2:10" ht="12.75">
      <c r="B281" s="201">
        <v>275</v>
      </c>
      <c r="C281" s="205">
        <v>29525</v>
      </c>
      <c r="D281" s="206">
        <v>5153960.9</v>
      </c>
      <c r="E281" s="206">
        <v>131865.7</v>
      </c>
      <c r="F281" s="206">
        <v>66679096.64</v>
      </c>
      <c r="H281" s="203">
        <f t="shared" si="12"/>
        <v>929900.7684448902</v>
      </c>
      <c r="I281" s="203">
        <f t="shared" si="13"/>
        <v>20842.951819952767</v>
      </c>
      <c r="J281" s="204">
        <f t="shared" si="14"/>
        <v>10336559.674772821</v>
      </c>
    </row>
    <row r="282" spans="2:10" ht="12.75">
      <c r="B282" s="201">
        <v>276</v>
      </c>
      <c r="C282" s="205">
        <v>29555</v>
      </c>
      <c r="D282" s="206">
        <v>4810002.25</v>
      </c>
      <c r="E282" s="206">
        <v>122019.4</v>
      </c>
      <c r="F282" s="206">
        <v>61525136.28</v>
      </c>
      <c r="H282" s="203">
        <f t="shared" si="12"/>
        <v>863634.6794405449</v>
      </c>
      <c r="I282" s="203">
        <f t="shared" si="13"/>
        <v>19122.63539832972</v>
      </c>
      <c r="J282" s="204">
        <f t="shared" si="14"/>
        <v>9472924.995332276</v>
      </c>
    </row>
    <row r="283" spans="2:10" ht="12.75">
      <c r="B283" s="201">
        <v>277</v>
      </c>
      <c r="C283" s="205">
        <v>29586</v>
      </c>
      <c r="D283" s="206">
        <v>4489793.08</v>
      </c>
      <c r="E283" s="206">
        <v>112888.17</v>
      </c>
      <c r="F283" s="206">
        <v>56715134.83</v>
      </c>
      <c r="H283" s="203">
        <f t="shared" si="12"/>
        <v>799798.336522989</v>
      </c>
      <c r="I283" s="203">
        <f t="shared" si="13"/>
        <v>17524.911241364713</v>
      </c>
      <c r="J283" s="204">
        <f t="shared" si="14"/>
        <v>8673126.658809287</v>
      </c>
    </row>
    <row r="284" spans="2:10" ht="12.75">
      <c r="B284" s="201">
        <v>278</v>
      </c>
      <c r="C284" s="205">
        <v>29617</v>
      </c>
      <c r="D284" s="206">
        <v>4166196.73</v>
      </c>
      <c r="E284" s="206">
        <v>104413.82</v>
      </c>
      <c r="F284" s="206">
        <v>52225341.13</v>
      </c>
      <c r="H284" s="203">
        <f t="shared" si="12"/>
        <v>740752.140526141</v>
      </c>
      <c r="I284" s="203">
        <f t="shared" si="13"/>
        <v>16045.284318797183</v>
      </c>
      <c r="J284" s="204">
        <f t="shared" si="14"/>
        <v>7932374.518283146</v>
      </c>
    </row>
    <row r="285" spans="2:10" ht="12.75">
      <c r="B285" s="201">
        <v>279</v>
      </c>
      <c r="C285" s="205">
        <v>29645</v>
      </c>
      <c r="D285" s="206">
        <v>3910989.15</v>
      </c>
      <c r="E285" s="206">
        <v>96605.41</v>
      </c>
      <c r="F285" s="206">
        <v>48059144.76</v>
      </c>
      <c r="H285" s="203">
        <f t="shared" si="12"/>
        <v>682288.3400008287</v>
      </c>
      <c r="I285" s="203">
        <f t="shared" si="13"/>
        <v>14674.892858823821</v>
      </c>
      <c r="J285" s="204">
        <f t="shared" si="14"/>
        <v>7250086.178282318</v>
      </c>
    </row>
    <row r="286" spans="2:10" ht="12.75">
      <c r="B286" s="201">
        <v>280</v>
      </c>
      <c r="C286" s="205">
        <v>29676</v>
      </c>
      <c r="D286" s="206">
        <v>3746961.05</v>
      </c>
      <c r="E286" s="206">
        <v>89314.14</v>
      </c>
      <c r="F286" s="206">
        <v>44148155.32</v>
      </c>
      <c r="H286" s="203">
        <f t="shared" si="12"/>
        <v>635161.5801747879</v>
      </c>
      <c r="I286" s="203">
        <f t="shared" si="13"/>
        <v>13412.65942982229</v>
      </c>
      <c r="J286" s="204">
        <f t="shared" si="14"/>
        <v>6614924.59810753</v>
      </c>
    </row>
    <row r="287" spans="2:10" ht="12.75">
      <c r="B287" s="201">
        <v>281</v>
      </c>
      <c r="C287" s="205">
        <v>29706</v>
      </c>
      <c r="D287" s="206">
        <v>3584191.55</v>
      </c>
      <c r="E287" s="206">
        <v>82356.09</v>
      </c>
      <c r="F287" s="206">
        <v>40401194.73</v>
      </c>
      <c r="H287" s="203">
        <f t="shared" si="12"/>
        <v>602470.8299814388</v>
      </c>
      <c r="I287" s="203">
        <f t="shared" si="13"/>
        <v>12237.610506498931</v>
      </c>
      <c r="J287" s="204">
        <f t="shared" si="14"/>
        <v>6012453.768126091</v>
      </c>
    </row>
    <row r="288" spans="2:10" ht="12.75">
      <c r="B288" s="201">
        <v>282</v>
      </c>
      <c r="C288" s="205">
        <v>29737</v>
      </c>
      <c r="D288" s="206">
        <v>3396075.4</v>
      </c>
      <c r="E288" s="206">
        <v>75728.29</v>
      </c>
      <c r="F288" s="206">
        <v>36817002.88</v>
      </c>
      <c r="H288" s="203">
        <f t="shared" si="12"/>
        <v>570545.9755446753</v>
      </c>
      <c r="I288" s="203">
        <f t="shared" si="13"/>
        <v>11123.03947103327</v>
      </c>
      <c r="J288" s="204">
        <f t="shared" si="14"/>
        <v>5441907.792581416</v>
      </c>
    </row>
    <row r="289" spans="2:10" ht="12.75">
      <c r="B289" s="201">
        <v>283</v>
      </c>
      <c r="C289" s="205">
        <v>29767</v>
      </c>
      <c r="D289" s="206">
        <v>3137181.36</v>
      </c>
      <c r="E289" s="206">
        <v>69459.64</v>
      </c>
      <c r="F289" s="206">
        <v>33420927.63</v>
      </c>
      <c r="H289" s="203">
        <f t="shared" si="12"/>
        <v>535468.2383356569</v>
      </c>
      <c r="I289" s="203">
        <f t="shared" si="13"/>
        <v>10067.52941627562</v>
      </c>
      <c r="J289" s="204">
        <f t="shared" si="14"/>
        <v>4906439.554245759</v>
      </c>
    </row>
    <row r="290" spans="2:10" ht="12.75">
      <c r="B290" s="201">
        <v>284</v>
      </c>
      <c r="C290" s="205">
        <v>29798</v>
      </c>
      <c r="D290" s="206">
        <v>2902942.51</v>
      </c>
      <c r="E290" s="206">
        <v>63679.95</v>
      </c>
      <c r="F290" s="206">
        <v>30283746.04</v>
      </c>
      <c r="H290" s="203">
        <f t="shared" si="12"/>
        <v>490707.08031945676</v>
      </c>
      <c r="I290" s="203">
        <f t="shared" si="13"/>
        <v>9076.913175354655</v>
      </c>
      <c r="J290" s="204">
        <f t="shared" si="14"/>
        <v>4415732.473926302</v>
      </c>
    </row>
    <row r="291" spans="2:10" ht="12.75">
      <c r="B291" s="201">
        <v>285</v>
      </c>
      <c r="C291" s="205">
        <v>29829</v>
      </c>
      <c r="D291" s="206">
        <v>2654799.19</v>
      </c>
      <c r="E291" s="206">
        <v>58341.82</v>
      </c>
      <c r="F291" s="206">
        <v>27380803.64</v>
      </c>
      <c r="H291" s="203">
        <f t="shared" si="12"/>
        <v>450354.8224618044</v>
      </c>
      <c r="I291" s="203">
        <f t="shared" si="13"/>
        <v>8169.105076763659</v>
      </c>
      <c r="J291" s="204">
        <f t="shared" si="14"/>
        <v>3965377.6514644977</v>
      </c>
    </row>
    <row r="292" spans="2:10" ht="12.75">
      <c r="B292" s="201">
        <v>286</v>
      </c>
      <c r="C292" s="205">
        <v>29859</v>
      </c>
      <c r="D292" s="206">
        <v>2408653.72</v>
      </c>
      <c r="E292" s="206">
        <v>53439.47</v>
      </c>
      <c r="F292" s="206">
        <v>24726004.43</v>
      </c>
      <c r="H292" s="203">
        <f t="shared" si="12"/>
        <v>408757.2766803806</v>
      </c>
      <c r="I292" s="203">
        <f t="shared" si="13"/>
        <v>7335.948655209321</v>
      </c>
      <c r="J292" s="204">
        <f t="shared" si="14"/>
        <v>3556620.374784117</v>
      </c>
    </row>
    <row r="293" spans="2:10" ht="12.75">
      <c r="B293" s="201">
        <v>287</v>
      </c>
      <c r="C293" s="205">
        <v>29890</v>
      </c>
      <c r="D293" s="206">
        <v>2222752.24</v>
      </c>
      <c r="E293" s="206">
        <v>48982.04</v>
      </c>
      <c r="F293" s="206">
        <v>22317351.12</v>
      </c>
      <c r="H293" s="203">
        <f t="shared" si="12"/>
        <v>368230.50108209345</v>
      </c>
      <c r="I293" s="203">
        <f t="shared" si="13"/>
        <v>6579.747693350618</v>
      </c>
      <c r="J293" s="204">
        <f t="shared" si="14"/>
        <v>3188389.8737020236</v>
      </c>
    </row>
    <row r="294" spans="2:10" ht="12.75">
      <c r="B294" s="201">
        <v>288</v>
      </c>
      <c r="C294" s="205">
        <v>29920</v>
      </c>
      <c r="D294" s="206">
        <v>2014796.1</v>
      </c>
      <c r="E294" s="206">
        <v>44838.37</v>
      </c>
      <c r="F294" s="206">
        <v>20094599.25</v>
      </c>
      <c r="H294" s="203">
        <f t="shared" si="12"/>
        <v>337021.48992442945</v>
      </c>
      <c r="I294" s="203">
        <f t="shared" si="13"/>
        <v>5898.521266348744</v>
      </c>
      <c r="J294" s="204">
        <f t="shared" si="14"/>
        <v>2851368.383777594</v>
      </c>
    </row>
    <row r="295" spans="2:10" ht="12.75">
      <c r="B295" s="201">
        <v>289</v>
      </c>
      <c r="C295" s="205">
        <v>29951</v>
      </c>
      <c r="D295" s="206">
        <v>1819486.14</v>
      </c>
      <c r="E295" s="206">
        <v>41041.91</v>
      </c>
      <c r="F295" s="206">
        <v>18079802.97</v>
      </c>
      <c r="H295" s="203">
        <f t="shared" si="12"/>
        <v>303289.43902872177</v>
      </c>
      <c r="I295" s="203">
        <f t="shared" si="13"/>
        <v>5275.031509988549</v>
      </c>
      <c r="J295" s="204">
        <f t="shared" si="14"/>
        <v>2548078.9447488724</v>
      </c>
    </row>
    <row r="296" spans="2:10" ht="12.75">
      <c r="B296" s="201">
        <v>290</v>
      </c>
      <c r="C296" s="205">
        <v>29982</v>
      </c>
      <c r="D296" s="206">
        <v>1617618.57</v>
      </c>
      <c r="E296" s="206">
        <v>37570.4</v>
      </c>
      <c r="F296" s="206">
        <v>16260316.86</v>
      </c>
      <c r="H296" s="203">
        <f t="shared" si="12"/>
        <v>271968.1645241403</v>
      </c>
      <c r="I296" s="203">
        <f t="shared" si="13"/>
        <v>4713.9460477854145</v>
      </c>
      <c r="J296" s="204">
        <f t="shared" si="14"/>
        <v>2276110.780224732</v>
      </c>
    </row>
    <row r="297" spans="2:10" ht="12.75">
      <c r="B297" s="201">
        <v>291</v>
      </c>
      <c r="C297" s="205">
        <v>30010</v>
      </c>
      <c r="D297" s="206">
        <v>1426205.93</v>
      </c>
      <c r="E297" s="206">
        <v>34446.32</v>
      </c>
      <c r="F297" s="206">
        <v>14642697.87</v>
      </c>
      <c r="H297" s="203">
        <f t="shared" si="12"/>
        <v>240331.46022771578</v>
      </c>
      <c r="I297" s="203">
        <f t="shared" si="13"/>
        <v>4210.804943415755</v>
      </c>
      <c r="J297" s="204">
        <f t="shared" si="14"/>
        <v>2035779.3199970163</v>
      </c>
    </row>
    <row r="298" spans="2:10" ht="12.75">
      <c r="B298" s="201">
        <v>292</v>
      </c>
      <c r="C298" s="205">
        <v>30041</v>
      </c>
      <c r="D298" s="206">
        <v>1230082.65</v>
      </c>
      <c r="E298" s="206">
        <v>31623.31</v>
      </c>
      <c r="F298" s="206">
        <v>13216492.5</v>
      </c>
      <c r="H298" s="203">
        <f t="shared" si="12"/>
        <v>210745.08221360785</v>
      </c>
      <c r="I298" s="203">
        <f t="shared" si="13"/>
        <v>3766.1917419944803</v>
      </c>
      <c r="J298" s="204">
        <f t="shared" si="14"/>
        <v>1825034.2377834085</v>
      </c>
    </row>
    <row r="299" spans="2:10" ht="12.75">
      <c r="B299" s="201">
        <v>293</v>
      </c>
      <c r="C299" s="205">
        <v>30071</v>
      </c>
      <c r="D299" s="206">
        <v>1090614.21</v>
      </c>
      <c r="E299" s="206">
        <v>29119.31</v>
      </c>
      <c r="F299" s="206">
        <v>11986409.85</v>
      </c>
      <c r="H299" s="203">
        <f t="shared" si="12"/>
        <v>181082.2437050487</v>
      </c>
      <c r="I299" s="203">
        <f t="shared" si="13"/>
        <v>3376.3133398993054</v>
      </c>
      <c r="J299" s="204">
        <f t="shared" si="14"/>
        <v>1643951.9940783598</v>
      </c>
    </row>
    <row r="300" spans="2:10" ht="12.75">
      <c r="B300" s="201">
        <v>294</v>
      </c>
      <c r="C300" s="205">
        <v>30102</v>
      </c>
      <c r="D300" s="206">
        <v>939752.58</v>
      </c>
      <c r="E300" s="206">
        <v>26843.69</v>
      </c>
      <c r="F300" s="206">
        <v>10895795.81</v>
      </c>
      <c r="H300" s="203">
        <f t="shared" si="12"/>
        <v>159711.86517003248</v>
      </c>
      <c r="I300" s="203">
        <f t="shared" si="13"/>
        <v>3041.311189044966</v>
      </c>
      <c r="J300" s="204">
        <f t="shared" si="14"/>
        <v>1484240.1289083273</v>
      </c>
    </row>
    <row r="301" spans="2:10" ht="12.75">
      <c r="B301" s="201">
        <v>295</v>
      </c>
      <c r="C301" s="205">
        <v>30132</v>
      </c>
      <c r="D301" s="206">
        <v>724639.34</v>
      </c>
      <c r="E301" s="206">
        <v>24816.94</v>
      </c>
      <c r="F301" s="206">
        <v>9956043.12</v>
      </c>
      <c r="H301" s="203">
        <f t="shared" si="12"/>
        <v>137210.3778866257</v>
      </c>
      <c r="I301" s="203">
        <f t="shared" si="13"/>
        <v>2745.8442384804057</v>
      </c>
      <c r="J301" s="204">
        <f t="shared" si="14"/>
        <v>1347029.7510217016</v>
      </c>
    </row>
    <row r="302" spans="2:10" ht="12.75">
      <c r="B302" s="201">
        <v>296</v>
      </c>
      <c r="C302" s="205">
        <v>30163</v>
      </c>
      <c r="D302" s="206">
        <v>621182.01</v>
      </c>
      <c r="E302" s="206">
        <v>23153.38</v>
      </c>
      <c r="F302" s="206">
        <v>9231404.01</v>
      </c>
      <c r="H302" s="203">
        <f t="shared" si="12"/>
        <v>106510.85891814437</v>
      </c>
      <c r="I302" s="203">
        <f t="shared" si="13"/>
        <v>2492.005039390148</v>
      </c>
      <c r="J302" s="204">
        <f t="shared" si="14"/>
        <v>1240518.8921035572</v>
      </c>
    </row>
    <row r="303" spans="2:10" ht="12.75">
      <c r="B303" s="201">
        <v>297</v>
      </c>
      <c r="C303" s="205">
        <v>30194</v>
      </c>
      <c r="D303" s="206">
        <v>543788.09</v>
      </c>
      <c r="E303" s="206">
        <v>21674.08</v>
      </c>
      <c r="F303" s="206">
        <v>8610221.91</v>
      </c>
      <c r="H303" s="203">
        <f t="shared" si="12"/>
        <v>91320.06370727858</v>
      </c>
      <c r="I303" s="203">
        <f t="shared" si="13"/>
        <v>2294.959950391581</v>
      </c>
      <c r="J303" s="204">
        <f t="shared" si="14"/>
        <v>1149198.8283962787</v>
      </c>
    </row>
    <row r="304" spans="2:10" ht="12.75">
      <c r="B304" s="201">
        <v>298</v>
      </c>
      <c r="C304" s="205">
        <v>30224</v>
      </c>
      <c r="D304" s="206">
        <v>486553.35</v>
      </c>
      <c r="E304" s="206">
        <v>20335</v>
      </c>
      <c r="F304" s="206">
        <v>8066433.52</v>
      </c>
      <c r="H304" s="203">
        <f t="shared" si="12"/>
        <v>79879.0632035404</v>
      </c>
      <c r="I304" s="203">
        <f t="shared" si="13"/>
        <v>2126.017832533116</v>
      </c>
      <c r="J304" s="204">
        <f t="shared" si="14"/>
        <v>1069319.7651927383</v>
      </c>
    </row>
    <row r="305" spans="2:10" ht="12.75">
      <c r="B305" s="201">
        <v>299</v>
      </c>
      <c r="C305" s="205">
        <v>30255</v>
      </c>
      <c r="D305" s="206">
        <v>469895.98</v>
      </c>
      <c r="E305" s="206">
        <v>19106.07</v>
      </c>
      <c r="F305" s="206">
        <v>7579880.33</v>
      </c>
      <c r="H305" s="203">
        <f t="shared" si="12"/>
        <v>71312.75911295833</v>
      </c>
      <c r="I305" s="203">
        <f t="shared" si="13"/>
        <v>1978.241565606566</v>
      </c>
      <c r="J305" s="204">
        <f t="shared" si="14"/>
        <v>998007.0060797799</v>
      </c>
    </row>
    <row r="306" spans="2:10" ht="12.75">
      <c r="B306" s="201">
        <v>300</v>
      </c>
      <c r="C306" s="205">
        <v>30285</v>
      </c>
      <c r="D306" s="206">
        <v>451861.79</v>
      </c>
      <c r="E306" s="206">
        <v>17917.39</v>
      </c>
      <c r="F306" s="206">
        <v>7109984.33</v>
      </c>
      <c r="H306" s="203">
        <f t="shared" si="12"/>
        <v>68216.53709378198</v>
      </c>
      <c r="I306" s="203">
        <f t="shared" si="13"/>
        <v>1846.312961247593</v>
      </c>
      <c r="J306" s="204">
        <f t="shared" si="14"/>
        <v>929790.468985998</v>
      </c>
    </row>
    <row r="307" spans="2:10" ht="12.75">
      <c r="B307" s="201">
        <v>301</v>
      </c>
      <c r="C307" s="205">
        <v>30316</v>
      </c>
      <c r="D307" s="206">
        <v>433473.37</v>
      </c>
      <c r="E307" s="206">
        <v>16770.66</v>
      </c>
      <c r="F307" s="206">
        <v>6658122.52</v>
      </c>
      <c r="H307" s="203">
        <f t="shared" si="12"/>
        <v>64994.94210884231</v>
      </c>
      <c r="I307" s="203">
        <f t="shared" si="13"/>
        <v>1720.1123676240961</v>
      </c>
      <c r="J307" s="204">
        <f t="shared" si="14"/>
        <v>864795.5268771556</v>
      </c>
    </row>
    <row r="308" spans="2:10" ht="12.75">
      <c r="B308" s="201">
        <v>302</v>
      </c>
      <c r="C308" s="205">
        <v>30347</v>
      </c>
      <c r="D308" s="206">
        <v>415438.42</v>
      </c>
      <c r="E308" s="206">
        <v>15671.44</v>
      </c>
      <c r="F308" s="206">
        <v>6224648.98</v>
      </c>
      <c r="H308" s="203">
        <f t="shared" si="12"/>
        <v>61784.10390001186</v>
      </c>
      <c r="I308" s="203">
        <f t="shared" si="13"/>
        <v>1599.871724722738</v>
      </c>
      <c r="J308" s="204">
        <f t="shared" si="14"/>
        <v>803011.4229771438</v>
      </c>
    </row>
    <row r="309" spans="2:10" ht="12.75">
      <c r="B309" s="201">
        <v>303</v>
      </c>
      <c r="C309" s="205">
        <v>30375</v>
      </c>
      <c r="D309" s="206">
        <v>396858.38</v>
      </c>
      <c r="E309" s="206">
        <v>14619.39</v>
      </c>
      <c r="F309" s="206">
        <v>5809210.8</v>
      </c>
      <c r="H309" s="203">
        <f t="shared" si="12"/>
        <v>58675.12335018953</v>
      </c>
      <c r="I309" s="203">
        <f t="shared" si="13"/>
        <v>1485.5711325077161</v>
      </c>
      <c r="J309" s="204">
        <f t="shared" si="14"/>
        <v>744336.2996269542</v>
      </c>
    </row>
    <row r="310" spans="2:10" ht="12.75">
      <c r="B310" s="201">
        <v>304</v>
      </c>
      <c r="C310" s="205">
        <v>30406</v>
      </c>
      <c r="D310" s="206">
        <v>375309.71</v>
      </c>
      <c r="E310" s="206">
        <v>13615.61</v>
      </c>
      <c r="F310" s="206">
        <v>5412352.28</v>
      </c>
      <c r="H310" s="203">
        <f t="shared" si="12"/>
        <v>55551.86414543784</v>
      </c>
      <c r="I310" s="203">
        <f t="shared" si="13"/>
        <v>1377.0221543098653</v>
      </c>
      <c r="J310" s="204">
        <f t="shared" si="14"/>
        <v>688784.4354815164</v>
      </c>
    </row>
    <row r="311" spans="2:10" ht="12.75">
      <c r="B311" s="201">
        <v>305</v>
      </c>
      <c r="C311" s="205">
        <v>30436</v>
      </c>
      <c r="D311" s="206">
        <v>354458.31</v>
      </c>
      <c r="E311" s="206">
        <v>12665.98</v>
      </c>
      <c r="F311" s="206">
        <v>5037042.61</v>
      </c>
      <c r="H311" s="203">
        <f t="shared" si="12"/>
        <v>52108.99312472611</v>
      </c>
      <c r="I311" s="203">
        <f t="shared" si="13"/>
        <v>1274.2512056408054</v>
      </c>
      <c r="J311" s="204">
        <f t="shared" si="14"/>
        <v>636675.4423567903</v>
      </c>
    </row>
    <row r="312" spans="2:10" ht="12.75">
      <c r="B312" s="201">
        <v>306</v>
      </c>
      <c r="C312" s="205">
        <v>30467</v>
      </c>
      <c r="D312" s="206">
        <v>332946.01</v>
      </c>
      <c r="E312" s="206">
        <v>11769.72</v>
      </c>
      <c r="F312" s="206">
        <v>4682584.3</v>
      </c>
      <c r="H312" s="203">
        <f t="shared" si="12"/>
        <v>48816.28989239514</v>
      </c>
      <c r="I312" s="203">
        <f t="shared" si="13"/>
        <v>1177.849568360062</v>
      </c>
      <c r="J312" s="204">
        <f t="shared" si="14"/>
        <v>587859.1524643952</v>
      </c>
    </row>
    <row r="313" spans="2:10" ht="12.75">
      <c r="B313" s="201">
        <v>307</v>
      </c>
      <c r="C313" s="205">
        <v>30497</v>
      </c>
      <c r="D313" s="206">
        <v>316512.85</v>
      </c>
      <c r="E313" s="206">
        <v>10928.08</v>
      </c>
      <c r="F313" s="206">
        <v>4349638.31</v>
      </c>
      <c r="H313" s="203">
        <f t="shared" si="12"/>
        <v>45501.17797331454</v>
      </c>
      <c r="I313" s="203">
        <f t="shared" si="13"/>
        <v>1087.539432059131</v>
      </c>
      <c r="J313" s="204">
        <f t="shared" si="14"/>
        <v>542357.9744910806</v>
      </c>
    </row>
    <row r="314" spans="2:10" ht="12.75">
      <c r="B314" s="201">
        <v>308</v>
      </c>
      <c r="C314" s="205">
        <v>30528</v>
      </c>
      <c r="D314" s="206">
        <v>295040.67</v>
      </c>
      <c r="E314" s="206">
        <v>10123.65</v>
      </c>
      <c r="F314" s="206">
        <v>4033125.77</v>
      </c>
      <c r="H314" s="203">
        <f t="shared" si="12"/>
        <v>42875.958547918475</v>
      </c>
      <c r="I314" s="203">
        <f t="shared" si="13"/>
        <v>1003.3622528084992</v>
      </c>
      <c r="J314" s="204">
        <f t="shared" si="14"/>
        <v>499482.01594316214</v>
      </c>
    </row>
    <row r="315" spans="2:10" ht="12.75">
      <c r="B315" s="201">
        <v>309</v>
      </c>
      <c r="C315" s="205">
        <v>30559</v>
      </c>
      <c r="D315" s="206">
        <v>286126.12</v>
      </c>
      <c r="E315" s="206">
        <v>9372.51</v>
      </c>
      <c r="F315" s="206">
        <v>3738084.77</v>
      </c>
      <c r="H315" s="203">
        <f t="shared" si="12"/>
        <v>39678.336934315215</v>
      </c>
      <c r="I315" s="203">
        <f t="shared" si="13"/>
        <v>924.0417294948501</v>
      </c>
      <c r="J315" s="204">
        <f t="shared" si="14"/>
        <v>459803.6790088469</v>
      </c>
    </row>
    <row r="316" spans="2:10" ht="12.75">
      <c r="B316" s="201">
        <v>310</v>
      </c>
      <c r="C316" s="205">
        <v>30589</v>
      </c>
      <c r="D316" s="206">
        <v>267619.15</v>
      </c>
      <c r="E316" s="206">
        <v>8644.11</v>
      </c>
      <c r="F316" s="206">
        <v>3451958.77</v>
      </c>
      <c r="H316" s="203">
        <f t="shared" si="12"/>
        <v>38074.06206825812</v>
      </c>
      <c r="I316" s="203">
        <f t="shared" si="13"/>
        <v>850.6368061663669</v>
      </c>
      <c r="J316" s="204">
        <f t="shared" si="14"/>
        <v>421729.6169405888</v>
      </c>
    </row>
    <row r="317" spans="2:10" ht="12.75">
      <c r="B317" s="201">
        <v>311</v>
      </c>
      <c r="C317" s="205">
        <v>30620</v>
      </c>
      <c r="D317" s="206">
        <v>248556.46</v>
      </c>
      <c r="E317" s="206">
        <v>7961.22</v>
      </c>
      <c r="F317" s="206">
        <v>3184339.7</v>
      </c>
      <c r="H317" s="203">
        <f t="shared" si="12"/>
        <v>35333.19302244432</v>
      </c>
      <c r="I317" s="203">
        <f t="shared" si="13"/>
        <v>780.1997913400893</v>
      </c>
      <c r="J317" s="204">
        <f t="shared" si="14"/>
        <v>386396.4239181445</v>
      </c>
    </row>
    <row r="318" spans="2:10" ht="12.75">
      <c r="B318" s="201">
        <v>312</v>
      </c>
      <c r="C318" s="205">
        <v>30650</v>
      </c>
      <c r="D318" s="206">
        <v>229046.34</v>
      </c>
      <c r="E318" s="206">
        <v>7326.75</v>
      </c>
      <c r="F318" s="206">
        <v>2935783.18</v>
      </c>
      <c r="H318" s="203">
        <f t="shared" si="12"/>
        <v>32576.00651883235</v>
      </c>
      <c r="I318" s="203">
        <f t="shared" si="13"/>
        <v>714.8333842485673</v>
      </c>
      <c r="J318" s="204">
        <f t="shared" si="14"/>
        <v>353820.41739931214</v>
      </c>
    </row>
    <row r="319" spans="2:10" ht="12.75">
      <c r="B319" s="201">
        <v>313</v>
      </c>
      <c r="C319" s="205">
        <v>30681</v>
      </c>
      <c r="D319" s="206">
        <v>213985.91</v>
      </c>
      <c r="E319" s="206">
        <v>6742.81</v>
      </c>
      <c r="F319" s="206">
        <v>2706736.9</v>
      </c>
      <c r="H319" s="203">
        <f t="shared" si="12"/>
        <v>29816.574224200915</v>
      </c>
      <c r="I319" s="203">
        <f t="shared" si="13"/>
        <v>654.5677721887274</v>
      </c>
      <c r="J319" s="204">
        <f t="shared" si="14"/>
        <v>324003.8431751112</v>
      </c>
    </row>
    <row r="320" spans="2:10" ht="12.75">
      <c r="B320" s="201">
        <v>314</v>
      </c>
      <c r="C320" s="205">
        <v>30712</v>
      </c>
      <c r="D320" s="206">
        <v>195419.89</v>
      </c>
      <c r="E320" s="206">
        <v>6200.33</v>
      </c>
      <c r="F320" s="206">
        <v>2492751.03</v>
      </c>
      <c r="H320" s="203">
        <f t="shared" si="12"/>
        <v>27637.945981569996</v>
      </c>
      <c r="I320" s="203">
        <f t="shared" si="13"/>
        <v>599.4071098739558</v>
      </c>
      <c r="J320" s="204">
        <f t="shared" si="14"/>
        <v>296365.8971935412</v>
      </c>
    </row>
    <row r="321" spans="2:10" ht="12.75">
      <c r="B321" s="201">
        <v>315</v>
      </c>
      <c r="C321" s="205">
        <v>30741</v>
      </c>
      <c r="D321" s="206">
        <v>186358.02</v>
      </c>
      <c r="E321" s="206">
        <v>5707.37</v>
      </c>
      <c r="F321" s="206">
        <v>2297330.93</v>
      </c>
      <c r="H321" s="203">
        <f t="shared" si="12"/>
        <v>25085.702289287292</v>
      </c>
      <c r="I321" s="203">
        <f t="shared" si="13"/>
        <v>548.2769098080513</v>
      </c>
      <c r="J321" s="204">
        <f t="shared" si="14"/>
        <v>271280.19490425393</v>
      </c>
    </row>
    <row r="322" spans="2:10" ht="12.75">
      <c r="B322" s="201">
        <v>316</v>
      </c>
      <c r="C322" s="205">
        <v>30772</v>
      </c>
      <c r="D322" s="206">
        <v>174590.79</v>
      </c>
      <c r="E322" s="206">
        <v>5238.06</v>
      </c>
      <c r="F322" s="206">
        <v>2110973.06</v>
      </c>
      <c r="H322" s="203">
        <f t="shared" si="12"/>
        <v>23696.28023105685</v>
      </c>
      <c r="I322" s="203">
        <f t="shared" si="13"/>
        <v>501.8683605728698</v>
      </c>
      <c r="J322" s="204">
        <f t="shared" si="14"/>
        <v>247583.91467319708</v>
      </c>
    </row>
    <row r="323" spans="2:10" ht="12.75">
      <c r="B323" s="201">
        <v>317</v>
      </c>
      <c r="C323" s="205">
        <v>30802</v>
      </c>
      <c r="D323" s="206">
        <v>161223.17</v>
      </c>
      <c r="E323" s="206">
        <v>4800.12</v>
      </c>
      <c r="F323" s="206">
        <v>1936382.14</v>
      </c>
      <c r="H323" s="203">
        <f t="shared" si="12"/>
        <v>22016.68361880764</v>
      </c>
      <c r="I323" s="203">
        <f t="shared" si="13"/>
        <v>458.0302421454146</v>
      </c>
      <c r="J323" s="204">
        <f t="shared" si="14"/>
        <v>225567.23105438944</v>
      </c>
    </row>
    <row r="324" spans="2:10" ht="12.75">
      <c r="B324" s="201">
        <v>318</v>
      </c>
      <c r="C324" s="205">
        <v>30833</v>
      </c>
      <c r="D324" s="206">
        <v>152116.9</v>
      </c>
      <c r="E324" s="206">
        <v>4396.69</v>
      </c>
      <c r="F324" s="206">
        <v>1775159.06</v>
      </c>
      <c r="H324" s="203">
        <f t="shared" si="12"/>
        <v>20182.847464796272</v>
      </c>
      <c r="I324" s="203">
        <f t="shared" si="13"/>
        <v>417.2993774506205</v>
      </c>
      <c r="J324" s="204">
        <f t="shared" si="14"/>
        <v>205384.38358959317</v>
      </c>
    </row>
    <row r="325" spans="2:10" ht="12.75">
      <c r="B325" s="201">
        <v>319</v>
      </c>
      <c r="C325" s="205">
        <v>30863</v>
      </c>
      <c r="D325" s="206">
        <v>144668.33</v>
      </c>
      <c r="E325" s="206">
        <v>4015.05</v>
      </c>
      <c r="F325" s="206">
        <v>1623042.12</v>
      </c>
      <c r="H325" s="203">
        <f t="shared" si="12"/>
        <v>18873.08685643936</v>
      </c>
      <c r="I325" s="203">
        <f t="shared" si="13"/>
        <v>379.96110964074734</v>
      </c>
      <c r="J325" s="204">
        <f t="shared" si="14"/>
        <v>186511.2967331538</v>
      </c>
    </row>
    <row r="326" spans="2:10" ht="12.75">
      <c r="B326" s="201">
        <v>320</v>
      </c>
      <c r="C326" s="205">
        <v>30894</v>
      </c>
      <c r="D326" s="206">
        <v>137433.24</v>
      </c>
      <c r="E326" s="206">
        <v>3651.9</v>
      </c>
      <c r="F326" s="206">
        <v>1478373.93</v>
      </c>
      <c r="H326" s="203">
        <f t="shared" si="12"/>
        <v>17776.42251432262</v>
      </c>
      <c r="I326" s="203">
        <f t="shared" si="13"/>
        <v>345.0458989563346</v>
      </c>
      <c r="J326" s="204">
        <f t="shared" si="14"/>
        <v>168734.8742188312</v>
      </c>
    </row>
    <row r="327" spans="2:10" ht="12.75">
      <c r="B327" s="201">
        <v>321</v>
      </c>
      <c r="C327" s="205">
        <v>30925</v>
      </c>
      <c r="D327" s="206">
        <v>134126.57</v>
      </c>
      <c r="E327" s="206">
        <v>3307.49</v>
      </c>
      <c r="F327" s="206">
        <v>1340940.62</v>
      </c>
      <c r="H327" s="203">
        <f t="shared" si="12"/>
        <v>16723.771735356655</v>
      </c>
      <c r="I327" s="203">
        <f t="shared" si="13"/>
        <v>312.1595173048377</v>
      </c>
      <c r="J327" s="204">
        <f t="shared" si="14"/>
        <v>152011.10248347453</v>
      </c>
    </row>
    <row r="328" spans="2:10" ht="12.75">
      <c r="B328" s="201">
        <v>322</v>
      </c>
      <c r="C328" s="205">
        <v>30955</v>
      </c>
      <c r="D328" s="206">
        <v>126073.52</v>
      </c>
      <c r="E328" s="206">
        <v>2972.19</v>
      </c>
      <c r="F328" s="206">
        <v>1206814.14</v>
      </c>
      <c r="H328" s="203">
        <f t="shared" si="12"/>
        <v>16132.410454310972</v>
      </c>
      <c r="I328" s="203">
        <f t="shared" si="13"/>
        <v>281.22053959442786</v>
      </c>
      <c r="J328" s="204">
        <f t="shared" si="14"/>
        <v>135878.69202916356</v>
      </c>
    </row>
    <row r="329" spans="2:10" ht="12.75">
      <c r="B329" s="201">
        <v>323</v>
      </c>
      <c r="C329" s="205">
        <v>30986</v>
      </c>
      <c r="D329" s="206">
        <v>118692.02</v>
      </c>
      <c r="E329" s="206">
        <v>2657.45</v>
      </c>
      <c r="F329" s="206">
        <v>1080740.51</v>
      </c>
      <c r="H329" s="203">
        <f aca="true" t="shared" si="15" ref="H329:H363">IF(ISERROR(J328-J329),0,J328-J329)</f>
        <v>15020.079608864966</v>
      </c>
      <c r="I329" s="203">
        <f aca="true" t="shared" si="16" ref="I329:I363">IF(ISERROR(J328*$L$3/12),0,J328*$L$3/12)</f>
        <v>251.37558025395262</v>
      </c>
      <c r="J329" s="204">
        <f aca="true" t="shared" si="17" ref="J329:J363">IF(ISERROR(J328*(1-$B$3)^(1/12)*F329/F328),0,J328*(1-$B$3)^(1/12)*F329/F328)</f>
        <v>120858.6124202986</v>
      </c>
    </row>
    <row r="330" spans="2:10" ht="12.75">
      <c r="B330" s="201">
        <v>324</v>
      </c>
      <c r="C330" s="205">
        <v>31016</v>
      </c>
      <c r="D330" s="206">
        <v>103690.68</v>
      </c>
      <c r="E330" s="206">
        <v>2362.51</v>
      </c>
      <c r="F330" s="206">
        <v>962048.51</v>
      </c>
      <c r="H330" s="203">
        <f t="shared" si="15"/>
        <v>14002.75095104461</v>
      </c>
      <c r="I330" s="203">
        <f t="shared" si="16"/>
        <v>223.58843297755243</v>
      </c>
      <c r="J330" s="204">
        <f t="shared" si="17"/>
        <v>106855.86146925398</v>
      </c>
    </row>
    <row r="331" spans="2:10" ht="12.75">
      <c r="B331" s="201">
        <v>325</v>
      </c>
      <c r="C331" s="205">
        <v>31047</v>
      </c>
      <c r="D331" s="206">
        <v>91489.2</v>
      </c>
      <c r="E331" s="206">
        <v>2107.76</v>
      </c>
      <c r="F331" s="206">
        <v>858357.9</v>
      </c>
      <c r="H331" s="203">
        <f t="shared" si="15"/>
        <v>12163.490090413296</v>
      </c>
      <c r="I331" s="203">
        <f t="shared" si="16"/>
        <v>197.6833437181199</v>
      </c>
      <c r="J331" s="204">
        <f t="shared" si="17"/>
        <v>94692.37137884069</v>
      </c>
    </row>
    <row r="332" spans="2:10" ht="12.75">
      <c r="B332" s="201">
        <v>326</v>
      </c>
      <c r="C332" s="205">
        <v>31078</v>
      </c>
      <c r="D332" s="206">
        <v>86665.69</v>
      </c>
      <c r="E332" s="206">
        <v>1883.19</v>
      </c>
      <c r="F332" s="206">
        <v>766868.65</v>
      </c>
      <c r="H332" s="203">
        <f t="shared" si="15"/>
        <v>10666.548634448598</v>
      </c>
      <c r="I332" s="203">
        <f t="shared" si="16"/>
        <v>175.1808870508553</v>
      </c>
      <c r="J332" s="204">
        <f t="shared" si="17"/>
        <v>84025.82274439209</v>
      </c>
    </row>
    <row r="333" spans="2:10" ht="12.75">
      <c r="B333" s="201">
        <v>327</v>
      </c>
      <c r="C333" s="205">
        <v>31106</v>
      </c>
      <c r="D333" s="206">
        <v>79948.56</v>
      </c>
      <c r="E333" s="206">
        <v>1669.26</v>
      </c>
      <c r="F333" s="206">
        <v>680202.83</v>
      </c>
      <c r="H333" s="203">
        <f t="shared" si="15"/>
        <v>10001.331774275735</v>
      </c>
      <c r="I333" s="203">
        <f t="shared" si="16"/>
        <v>155.4477720771254</v>
      </c>
      <c r="J333" s="204">
        <f t="shared" si="17"/>
        <v>74024.49097011636</v>
      </c>
    </row>
    <row r="334" spans="2:10" ht="12.75">
      <c r="B334" s="201">
        <v>328</v>
      </c>
      <c r="C334" s="205">
        <v>31137</v>
      </c>
      <c r="D334" s="206">
        <v>75162.22</v>
      </c>
      <c r="E334" s="206">
        <v>1472.95</v>
      </c>
      <c r="F334" s="206">
        <v>600254.31</v>
      </c>
      <c r="H334" s="203">
        <f t="shared" si="15"/>
        <v>9143.498022385917</v>
      </c>
      <c r="I334" s="203">
        <f t="shared" si="16"/>
        <v>136.94530829471526</v>
      </c>
      <c r="J334" s="204">
        <f t="shared" si="17"/>
        <v>64880.99294773044</v>
      </c>
    </row>
    <row r="335" spans="2:10" ht="12.75">
      <c r="B335" s="201">
        <v>329</v>
      </c>
      <c r="C335" s="205">
        <v>31167</v>
      </c>
      <c r="D335" s="206">
        <v>69608.48</v>
      </c>
      <c r="E335" s="206">
        <v>1287.79</v>
      </c>
      <c r="F335" s="206">
        <v>525091.97</v>
      </c>
      <c r="H335" s="203">
        <f t="shared" si="15"/>
        <v>8509.07864634887</v>
      </c>
      <c r="I335" s="203">
        <f t="shared" si="16"/>
        <v>120.02983695330131</v>
      </c>
      <c r="J335" s="204">
        <f t="shared" si="17"/>
        <v>56371.91430138157</v>
      </c>
    </row>
    <row r="336" spans="2:10" ht="12.75">
      <c r="B336" s="201">
        <v>330</v>
      </c>
      <c r="C336" s="205">
        <v>31198</v>
      </c>
      <c r="D336" s="206">
        <v>61827.16</v>
      </c>
      <c r="E336" s="206">
        <v>1114.86</v>
      </c>
      <c r="F336" s="206">
        <v>455483.55</v>
      </c>
      <c r="H336" s="203">
        <f t="shared" si="15"/>
        <v>7804.4635441312275</v>
      </c>
      <c r="I336" s="203">
        <f t="shared" si="16"/>
        <v>104.2880414575559</v>
      </c>
      <c r="J336" s="204">
        <f t="shared" si="17"/>
        <v>48567.45075725034</v>
      </c>
    </row>
    <row r="337" spans="2:10" ht="12.75">
      <c r="B337" s="201">
        <v>331</v>
      </c>
      <c r="C337" s="205">
        <v>31228</v>
      </c>
      <c r="D337" s="206">
        <v>52357</v>
      </c>
      <c r="E337" s="206">
        <v>961.71</v>
      </c>
      <c r="F337" s="206">
        <v>393656.34</v>
      </c>
      <c r="H337" s="203">
        <f t="shared" si="15"/>
        <v>6877.146224375909</v>
      </c>
      <c r="I337" s="203">
        <f t="shared" si="16"/>
        <v>89.84978390091312</v>
      </c>
      <c r="J337" s="204">
        <f t="shared" si="17"/>
        <v>41690.304532874434</v>
      </c>
    </row>
    <row r="338" spans="2:10" ht="12.75">
      <c r="B338" s="201">
        <v>332</v>
      </c>
      <c r="C338" s="205">
        <v>31259</v>
      </c>
      <c r="D338" s="206">
        <v>47469.27</v>
      </c>
      <c r="E338" s="206">
        <v>830.34</v>
      </c>
      <c r="F338" s="206">
        <v>341299.34</v>
      </c>
      <c r="H338" s="203">
        <f t="shared" si="15"/>
        <v>5789.9720159651915</v>
      </c>
      <c r="I338" s="203">
        <f t="shared" si="16"/>
        <v>77.1270633858177</v>
      </c>
      <c r="J338" s="204">
        <f t="shared" si="17"/>
        <v>35900.33251690924</v>
      </c>
    </row>
    <row r="339" spans="2:10" ht="12.75">
      <c r="B339" s="201">
        <v>333</v>
      </c>
      <c r="C339" s="205">
        <v>31290</v>
      </c>
      <c r="D339" s="206">
        <v>38252.38</v>
      </c>
      <c r="E339" s="206">
        <v>711.36</v>
      </c>
      <c r="F339" s="206">
        <v>293830.08</v>
      </c>
      <c r="H339" s="203">
        <f t="shared" si="15"/>
        <v>5202.728363218452</v>
      </c>
      <c r="I339" s="203">
        <f t="shared" si="16"/>
        <v>66.4156151562821</v>
      </c>
      <c r="J339" s="204">
        <f t="shared" si="17"/>
        <v>30697.60415369079</v>
      </c>
    </row>
    <row r="340" spans="2:10" ht="12.75">
      <c r="B340" s="201">
        <v>334</v>
      </c>
      <c r="C340" s="205">
        <v>31320</v>
      </c>
      <c r="D340" s="206">
        <v>34010.76</v>
      </c>
      <c r="E340" s="206">
        <v>614.66</v>
      </c>
      <c r="F340" s="206">
        <v>255577.7</v>
      </c>
      <c r="H340" s="203">
        <f t="shared" si="15"/>
        <v>4177.428807935616</v>
      </c>
      <c r="I340" s="203">
        <f t="shared" si="16"/>
        <v>56.79056768432796</v>
      </c>
      <c r="J340" s="204">
        <f t="shared" si="17"/>
        <v>26520.175345755175</v>
      </c>
    </row>
    <row r="341" spans="2:10" ht="12.75">
      <c r="B341" s="201">
        <v>335</v>
      </c>
      <c r="C341" s="205">
        <v>31351</v>
      </c>
      <c r="D341" s="206">
        <v>32316.86</v>
      </c>
      <c r="E341" s="206">
        <v>529.27</v>
      </c>
      <c r="F341" s="206">
        <v>221566.9</v>
      </c>
      <c r="H341" s="203">
        <f t="shared" si="15"/>
        <v>3685.043650882988</v>
      </c>
      <c r="I341" s="203">
        <f t="shared" si="16"/>
        <v>49.062324389647074</v>
      </c>
      <c r="J341" s="204">
        <f t="shared" si="17"/>
        <v>22835.131694872187</v>
      </c>
    </row>
    <row r="342" spans="2:10" ht="12.75">
      <c r="B342" s="201">
        <v>336</v>
      </c>
      <c r="C342" s="205">
        <v>31381</v>
      </c>
      <c r="D342" s="206">
        <v>26012.02</v>
      </c>
      <c r="E342" s="206">
        <v>447.95</v>
      </c>
      <c r="F342" s="206">
        <v>189250.1</v>
      </c>
      <c r="H342" s="203">
        <f t="shared" si="15"/>
        <v>3462.886273379976</v>
      </c>
      <c r="I342" s="203">
        <f t="shared" si="16"/>
        <v>42.244993635513545</v>
      </c>
      <c r="J342" s="204">
        <f t="shared" si="17"/>
        <v>19372.24542149221</v>
      </c>
    </row>
    <row r="343" spans="2:10" ht="12.75">
      <c r="B343" s="201">
        <v>337</v>
      </c>
      <c r="C343" s="205">
        <v>31412</v>
      </c>
      <c r="D343" s="206">
        <v>22502.97</v>
      </c>
      <c r="E343" s="206">
        <v>382.73</v>
      </c>
      <c r="F343" s="206">
        <v>163238.04</v>
      </c>
      <c r="H343" s="203">
        <f t="shared" si="15"/>
        <v>2775.9780909785986</v>
      </c>
      <c r="I343" s="203">
        <f t="shared" si="16"/>
        <v>35.83865402976059</v>
      </c>
      <c r="J343" s="204">
        <f t="shared" si="17"/>
        <v>16596.267330513612</v>
      </c>
    </row>
    <row r="344" spans="2:10" ht="12.75">
      <c r="B344" s="201">
        <v>338</v>
      </c>
      <c r="C344" s="205">
        <v>31443</v>
      </c>
      <c r="D344" s="206">
        <v>19067.03</v>
      </c>
      <c r="E344" s="206">
        <v>327.02</v>
      </c>
      <c r="F344" s="206">
        <v>140735.06</v>
      </c>
      <c r="H344" s="203">
        <f t="shared" si="15"/>
        <v>2384.8773150635734</v>
      </c>
      <c r="I344" s="203">
        <f t="shared" si="16"/>
        <v>30.703094561450186</v>
      </c>
      <c r="J344" s="204">
        <f t="shared" si="17"/>
        <v>14211.390015450039</v>
      </c>
    </row>
    <row r="345" spans="2:10" ht="12.75">
      <c r="B345" s="201">
        <v>339</v>
      </c>
      <c r="C345" s="205">
        <v>31471</v>
      </c>
      <c r="D345" s="206">
        <v>16345.13</v>
      </c>
      <c r="E345" s="206">
        <v>281.02</v>
      </c>
      <c r="F345" s="206">
        <v>121668.01</v>
      </c>
      <c r="H345" s="203">
        <f t="shared" si="15"/>
        <v>2008.691936405843</v>
      </c>
      <c r="I345" s="203">
        <f t="shared" si="16"/>
        <v>26.291071528582574</v>
      </c>
      <c r="J345" s="204">
        <f t="shared" si="17"/>
        <v>12202.698079044196</v>
      </c>
    </row>
    <row r="346" spans="2:10" ht="12.75">
      <c r="B346" s="201">
        <v>340</v>
      </c>
      <c r="C346" s="205">
        <v>31502</v>
      </c>
      <c r="D346" s="206">
        <v>14214.47</v>
      </c>
      <c r="E346" s="206">
        <v>243.55</v>
      </c>
      <c r="F346" s="206">
        <v>105322.87</v>
      </c>
      <c r="H346" s="203">
        <f t="shared" si="15"/>
        <v>1710.9621368808112</v>
      </c>
      <c r="I346" s="203">
        <f t="shared" si="16"/>
        <v>22.574991446231763</v>
      </c>
      <c r="J346" s="204">
        <f t="shared" si="17"/>
        <v>10491.735942163385</v>
      </c>
    </row>
    <row r="347" spans="2:10" ht="12.75">
      <c r="B347" s="201">
        <v>341</v>
      </c>
      <c r="C347" s="205">
        <v>31532</v>
      </c>
      <c r="D347" s="206">
        <v>13336.67</v>
      </c>
      <c r="E347" s="206">
        <v>210.92</v>
      </c>
      <c r="F347" s="206">
        <v>91108.43</v>
      </c>
      <c r="H347" s="203">
        <f t="shared" si="15"/>
        <v>1477.510091368331</v>
      </c>
      <c r="I347" s="203">
        <f t="shared" si="16"/>
        <v>19.409711493002263</v>
      </c>
      <c r="J347" s="204">
        <f t="shared" si="17"/>
        <v>9014.225850795054</v>
      </c>
    </row>
    <row r="348" spans="2:10" ht="12.75">
      <c r="B348" s="201">
        <v>342</v>
      </c>
      <c r="C348" s="205">
        <v>31563</v>
      </c>
      <c r="D348" s="206">
        <v>11925.08</v>
      </c>
      <c r="E348" s="206">
        <v>180.56</v>
      </c>
      <c r="F348" s="206">
        <v>77771.73</v>
      </c>
      <c r="H348" s="203">
        <f t="shared" si="15"/>
        <v>1371.7013882057736</v>
      </c>
      <c r="I348" s="203">
        <f t="shared" si="16"/>
        <v>16.67631782397085</v>
      </c>
      <c r="J348" s="204">
        <f t="shared" si="17"/>
        <v>7642.52446258928</v>
      </c>
    </row>
    <row r="349" spans="2:10" ht="12.75">
      <c r="B349" s="201">
        <v>343</v>
      </c>
      <c r="C349" s="205">
        <v>31593</v>
      </c>
      <c r="D349" s="206">
        <v>9665.62</v>
      </c>
      <c r="E349" s="206">
        <v>152.52</v>
      </c>
      <c r="F349" s="206">
        <v>65846.67</v>
      </c>
      <c r="H349" s="203">
        <f t="shared" si="15"/>
        <v>1215.7346002609502</v>
      </c>
      <c r="I349" s="203">
        <f t="shared" si="16"/>
        <v>14.138670255790169</v>
      </c>
      <c r="J349" s="204">
        <f t="shared" si="17"/>
        <v>6426.78986232833</v>
      </c>
    </row>
    <row r="350" spans="2:10" ht="12.75">
      <c r="B350" s="201">
        <v>344</v>
      </c>
      <c r="C350" s="205">
        <v>31624</v>
      </c>
      <c r="D350" s="206">
        <v>8974.28</v>
      </c>
      <c r="E350" s="206">
        <v>129.83</v>
      </c>
      <c r="F350" s="206">
        <v>56181.04</v>
      </c>
      <c r="H350" s="203">
        <f t="shared" si="15"/>
        <v>980.5688277328609</v>
      </c>
      <c r="I350" s="203">
        <f t="shared" si="16"/>
        <v>11.88956124530741</v>
      </c>
      <c r="J350" s="204">
        <f t="shared" si="17"/>
        <v>5446.221034595469</v>
      </c>
    </row>
    <row r="351" spans="2:10" ht="12.75">
      <c r="B351" s="201">
        <v>345</v>
      </c>
      <c r="C351" s="205">
        <v>31655</v>
      </c>
      <c r="D351" s="206">
        <v>8002.15</v>
      </c>
      <c r="E351" s="206">
        <v>109.16</v>
      </c>
      <c r="F351" s="206">
        <v>47206.77</v>
      </c>
      <c r="H351" s="203">
        <f t="shared" si="15"/>
        <v>901.0002889532416</v>
      </c>
      <c r="I351" s="203">
        <f t="shared" si="16"/>
        <v>10.075508914001619</v>
      </c>
      <c r="J351" s="204">
        <f t="shared" si="17"/>
        <v>4545.2207456422275</v>
      </c>
    </row>
    <row r="352" spans="2:10" ht="12.75">
      <c r="B352" s="201">
        <v>346</v>
      </c>
      <c r="C352" s="205">
        <v>31685</v>
      </c>
      <c r="D352" s="206">
        <v>5854.57</v>
      </c>
      <c r="E352" s="206">
        <v>90.83</v>
      </c>
      <c r="F352" s="206">
        <v>39204.61</v>
      </c>
      <c r="H352" s="203">
        <f t="shared" si="15"/>
        <v>796.0688358805751</v>
      </c>
      <c r="I352" s="203">
        <f t="shared" si="16"/>
        <v>8.408658379438121</v>
      </c>
      <c r="J352" s="204">
        <f t="shared" si="17"/>
        <v>3749.1519097616524</v>
      </c>
    </row>
    <row r="353" spans="2:10" ht="12.75">
      <c r="B353" s="201">
        <v>347</v>
      </c>
      <c r="C353" s="205">
        <v>31716</v>
      </c>
      <c r="D353" s="206">
        <v>5869.9</v>
      </c>
      <c r="E353" s="206">
        <v>76.62</v>
      </c>
      <c r="F353" s="206">
        <v>33350.03</v>
      </c>
      <c r="H353" s="203">
        <f t="shared" si="15"/>
        <v>581.5008543240929</v>
      </c>
      <c r="I353" s="203">
        <f t="shared" si="16"/>
        <v>6.935931033059057</v>
      </c>
      <c r="J353" s="204">
        <f t="shared" si="17"/>
        <v>3167.6510554375595</v>
      </c>
    </row>
    <row r="354" spans="2:10" ht="12.75">
      <c r="B354" s="201">
        <v>348</v>
      </c>
      <c r="C354" s="205">
        <v>31746</v>
      </c>
      <c r="D354" s="206">
        <v>5574.93</v>
      </c>
      <c r="E354" s="206">
        <v>62.45</v>
      </c>
      <c r="F354" s="206">
        <v>27480.11</v>
      </c>
      <c r="H354" s="203">
        <f t="shared" si="15"/>
        <v>575.234551480934</v>
      </c>
      <c r="I354" s="203">
        <f t="shared" si="16"/>
        <v>5.8601544525594855</v>
      </c>
      <c r="J354" s="204">
        <f t="shared" si="17"/>
        <v>2592.4165039566255</v>
      </c>
    </row>
    <row r="355" spans="2:10" ht="12.75">
      <c r="B355" s="201">
        <v>349</v>
      </c>
      <c r="C355" s="205">
        <v>31777</v>
      </c>
      <c r="D355" s="206">
        <v>3936.17</v>
      </c>
      <c r="E355" s="206">
        <v>48.92</v>
      </c>
      <c r="F355" s="206">
        <v>21905.19</v>
      </c>
      <c r="H355" s="203">
        <f t="shared" si="15"/>
        <v>539.9383618820011</v>
      </c>
      <c r="I355" s="203">
        <f t="shared" si="16"/>
        <v>4.795970532319758</v>
      </c>
      <c r="J355" s="204">
        <f t="shared" si="17"/>
        <v>2052.4781420746244</v>
      </c>
    </row>
    <row r="356" spans="2:10" ht="12.75">
      <c r="B356" s="201">
        <v>350</v>
      </c>
      <c r="C356" s="205">
        <v>31808</v>
      </c>
      <c r="D356" s="206">
        <v>3946.85</v>
      </c>
      <c r="E356" s="206">
        <v>40.12</v>
      </c>
      <c r="F356" s="206">
        <v>17969.01</v>
      </c>
      <c r="H356" s="203">
        <f t="shared" si="15"/>
        <v>380.2294221587581</v>
      </c>
      <c r="I356" s="203">
        <f t="shared" si="16"/>
        <v>3.797084562838055</v>
      </c>
      <c r="J356" s="204">
        <f t="shared" si="17"/>
        <v>1672.2487199158663</v>
      </c>
    </row>
    <row r="357" spans="2:10" ht="12.75">
      <c r="B357" s="201">
        <v>351</v>
      </c>
      <c r="C357" s="205">
        <v>31836</v>
      </c>
      <c r="D357" s="206">
        <v>3332.86</v>
      </c>
      <c r="E357" s="206">
        <v>31.34</v>
      </c>
      <c r="F357" s="206">
        <v>14022.15</v>
      </c>
      <c r="H357" s="203">
        <f t="shared" si="15"/>
        <v>376.1546131729799</v>
      </c>
      <c r="I357" s="203">
        <f t="shared" si="16"/>
        <v>3.0936601318443526</v>
      </c>
      <c r="J357" s="204">
        <f t="shared" si="17"/>
        <v>1296.0941067428864</v>
      </c>
    </row>
    <row r="358" spans="2:10" ht="12.75">
      <c r="B358" s="201">
        <v>352</v>
      </c>
      <c r="C358" s="205">
        <v>31867</v>
      </c>
      <c r="D358" s="206">
        <v>3321.65</v>
      </c>
      <c r="E358" s="206">
        <v>23.34</v>
      </c>
      <c r="F358" s="206">
        <v>10689.3</v>
      </c>
      <c r="H358" s="203">
        <f t="shared" si="15"/>
        <v>314.7611173660089</v>
      </c>
      <c r="I358" s="203">
        <f t="shared" si="16"/>
        <v>2.3977740974743402</v>
      </c>
      <c r="J358" s="204">
        <f t="shared" si="17"/>
        <v>981.3329893768775</v>
      </c>
    </row>
    <row r="359" spans="2:10" ht="12.75">
      <c r="B359" s="201">
        <v>353</v>
      </c>
      <c r="C359" s="205">
        <v>31897</v>
      </c>
      <c r="D359" s="206">
        <v>2720.6</v>
      </c>
      <c r="E359" s="206">
        <v>15.3</v>
      </c>
      <c r="F359" s="206">
        <v>7367.65</v>
      </c>
      <c r="H359" s="203">
        <f t="shared" si="15"/>
        <v>309.53093922427627</v>
      </c>
      <c r="I359" s="203">
        <f t="shared" si="16"/>
        <v>1.8154660303472234</v>
      </c>
      <c r="J359" s="204">
        <f t="shared" si="17"/>
        <v>671.8020501526013</v>
      </c>
    </row>
    <row r="360" spans="2:10" ht="12.75">
      <c r="B360" s="201">
        <v>354</v>
      </c>
      <c r="C360" s="205">
        <v>31928</v>
      </c>
      <c r="D360" s="206">
        <v>2357.51</v>
      </c>
      <c r="E360" s="206">
        <v>9.25</v>
      </c>
      <c r="F360" s="206">
        <v>4647.07</v>
      </c>
      <c r="H360" s="203">
        <f t="shared" si="15"/>
        <v>250.94291514477032</v>
      </c>
      <c r="I360" s="203">
        <f t="shared" si="16"/>
        <v>1.2428337927823125</v>
      </c>
      <c r="J360" s="204">
        <f t="shared" si="17"/>
        <v>420.85913500783096</v>
      </c>
    </row>
    <row r="361" spans="2:10" ht="12.75">
      <c r="B361" s="201">
        <v>355</v>
      </c>
      <c r="C361" s="205">
        <v>31958</v>
      </c>
      <c r="D361" s="206">
        <v>1348.09</v>
      </c>
      <c r="E361" s="206">
        <v>4.09</v>
      </c>
      <c r="F361" s="206">
        <v>2289.58</v>
      </c>
      <c r="H361" s="203">
        <f t="shared" si="15"/>
        <v>214.9106639674077</v>
      </c>
      <c r="I361" s="203">
        <f t="shared" si="16"/>
        <v>0.7785893997644874</v>
      </c>
      <c r="J361" s="204">
        <f t="shared" si="17"/>
        <v>205.94847104042327</v>
      </c>
    </row>
    <row r="362" spans="2:10" ht="12.75">
      <c r="B362" s="201">
        <v>356</v>
      </c>
      <c r="C362" s="205">
        <v>31989</v>
      </c>
      <c r="D362" s="206">
        <v>941.49</v>
      </c>
      <c r="E362" s="206">
        <v>1.51</v>
      </c>
      <c r="F362" s="206">
        <v>941.49</v>
      </c>
      <c r="H362" s="203">
        <f t="shared" si="15"/>
        <v>121.83536578748804</v>
      </c>
      <c r="I362" s="203">
        <f t="shared" si="16"/>
        <v>0.38100467142478306</v>
      </c>
      <c r="J362" s="204">
        <f t="shared" si="17"/>
        <v>84.11310525293523</v>
      </c>
    </row>
    <row r="363" spans="2:10" ht="12.75">
      <c r="B363" s="201"/>
      <c r="C363" s="205">
        <v>32020</v>
      </c>
      <c r="D363" s="206">
        <v>0</v>
      </c>
      <c r="E363" s="206">
        <v>-0.04</v>
      </c>
      <c r="F363" s="206">
        <v>0</v>
      </c>
      <c r="H363" s="203">
        <f t="shared" si="15"/>
        <v>84.11310525293523</v>
      </c>
      <c r="I363" s="203">
        <f t="shared" si="16"/>
        <v>0.15560924471793017</v>
      </c>
      <c r="J363" s="204">
        <f t="shared" si="17"/>
        <v>0</v>
      </c>
    </row>
    <row r="364" spans="2:10" ht="12.75">
      <c r="B364" s="201"/>
      <c r="H364" s="203"/>
      <c r="I364" s="203"/>
      <c r="J364" s="204"/>
    </row>
    <row r="365" spans="2:10" ht="12.75">
      <c r="B365" s="201"/>
      <c r="C365" s="294"/>
      <c r="H365" s="203"/>
      <c r="I365" s="203"/>
      <c r="J365" s="204"/>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G500"/>
  <sheetViews>
    <sheetView zoomScalePageLayoutView="0" workbookViewId="0" topLeftCell="A46">
      <selection activeCell="I73" sqref="I73"/>
    </sheetView>
  </sheetViews>
  <sheetFormatPr defaultColWidth="11.421875" defaultRowHeight="15"/>
  <cols>
    <col min="1" max="1" width="8.57421875" style="182" customWidth="1"/>
    <col min="2" max="2" width="8.57421875" style="211" bestFit="1" customWidth="1"/>
    <col min="3" max="4" width="8.57421875" style="211" customWidth="1"/>
    <col min="5" max="5" width="14.140625" style="182" bestFit="1" customWidth="1"/>
    <col min="6" max="6" width="10.8515625" style="182" bestFit="1" customWidth="1"/>
    <col min="7" max="7" width="9.421875" style="182" bestFit="1" customWidth="1"/>
    <col min="8" max="16384" width="11.421875" style="134" customWidth="1"/>
  </cols>
  <sheetData>
    <row r="1" spans="1:4" ht="12.75">
      <c r="A1" s="208" t="s">
        <v>1335</v>
      </c>
      <c r="B1" s="209"/>
      <c r="C1" s="296" t="str">
        <f>'D1.Overview'!C4</f>
        <v>31/12/2017</v>
      </c>
      <c r="D1" s="210"/>
    </row>
    <row r="2" spans="5:7" ht="12.75">
      <c r="E2" s="602" t="s">
        <v>1336</v>
      </c>
      <c r="F2" s="603"/>
      <c r="G2" s="604"/>
    </row>
    <row r="3" spans="5:7" ht="12.75">
      <c r="E3" s="605"/>
      <c r="F3" s="606"/>
      <c r="G3" s="607"/>
    </row>
    <row r="4" spans="5:7" ht="12.75">
      <c r="E4" s="605"/>
      <c r="F4" s="606"/>
      <c r="G4" s="607"/>
    </row>
    <row r="5" spans="5:7" ht="12.75">
      <c r="E5" s="605"/>
      <c r="F5" s="606"/>
      <c r="G5" s="607"/>
    </row>
    <row r="6" spans="5:7" ht="12.75">
      <c r="E6" s="605"/>
      <c r="F6" s="606"/>
      <c r="G6" s="607"/>
    </row>
    <row r="7" spans="5:7" ht="12.75">
      <c r="E7" s="605"/>
      <c r="F7" s="606"/>
      <c r="G7" s="607"/>
    </row>
    <row r="8" spans="2:7" ht="12.75">
      <c r="B8" s="128"/>
      <c r="C8" s="128"/>
      <c r="D8" s="128"/>
      <c r="E8" s="608"/>
      <c r="F8" s="609"/>
      <c r="G8" s="610"/>
    </row>
    <row r="9" spans="2:7" ht="20.25">
      <c r="B9" s="128"/>
      <c r="C9" s="128"/>
      <c r="D9" s="128"/>
      <c r="E9" s="212"/>
      <c r="F9" s="213"/>
      <c r="G9" s="214"/>
    </row>
    <row r="10" spans="1:7" ht="22.5">
      <c r="A10" s="297"/>
      <c r="E10" s="215" t="s">
        <v>1337</v>
      </c>
      <c r="F10" s="216" t="s">
        <v>1338</v>
      </c>
      <c r="G10" s="217" t="s">
        <v>1339</v>
      </c>
    </row>
    <row r="11" spans="1:7" ht="12.75">
      <c r="A11" s="297"/>
      <c r="E11" s="218" t="s">
        <v>1340</v>
      </c>
      <c r="F11" s="219" t="s">
        <v>1341</v>
      </c>
      <c r="G11" s="220" t="s">
        <v>1342</v>
      </c>
    </row>
    <row r="12" spans="1:7" ht="12.75">
      <c r="A12" s="221" t="s">
        <v>574</v>
      </c>
      <c r="B12" s="222" t="s">
        <v>1343</v>
      </c>
      <c r="C12" s="223">
        <v>201801</v>
      </c>
      <c r="D12" s="223">
        <v>1</v>
      </c>
      <c r="E12" s="129">
        <v>23002000000</v>
      </c>
      <c r="F12" s="130">
        <v>0</v>
      </c>
      <c r="G12" s="131">
        <v>52225860</v>
      </c>
    </row>
    <row r="13" spans="1:7" ht="12.75">
      <c r="A13" s="221" t="s">
        <v>575</v>
      </c>
      <c r="B13" s="222" t="s">
        <v>1344</v>
      </c>
      <c r="C13" s="223">
        <v>201802</v>
      </c>
      <c r="D13" s="223">
        <v>2</v>
      </c>
      <c r="E13" s="129">
        <v>23002000000</v>
      </c>
      <c r="F13" s="130">
        <v>1495000000</v>
      </c>
      <c r="G13" s="131">
        <v>73997900</v>
      </c>
    </row>
    <row r="14" spans="1:7" ht="12.75">
      <c r="A14" s="221" t="s">
        <v>576</v>
      </c>
      <c r="B14" s="222" t="s">
        <v>1345</v>
      </c>
      <c r="C14" s="223">
        <v>201803</v>
      </c>
      <c r="D14" s="223">
        <v>3</v>
      </c>
      <c r="E14" s="129">
        <v>21507000000</v>
      </c>
      <c r="F14" s="130">
        <v>685000000</v>
      </c>
      <c r="G14" s="131">
        <v>80660950</v>
      </c>
    </row>
    <row r="15" spans="1:7" ht="12.75">
      <c r="A15" s="221" t="s">
        <v>577</v>
      </c>
      <c r="B15" s="222" t="s">
        <v>1346</v>
      </c>
      <c r="C15" s="223">
        <v>201804</v>
      </c>
      <c r="D15" s="223">
        <v>4</v>
      </c>
      <c r="E15" s="129">
        <v>20822000000</v>
      </c>
      <c r="F15" s="130">
        <v>0</v>
      </c>
      <c r="G15" s="131">
        <v>7914947.9452</v>
      </c>
    </row>
    <row r="16" spans="1:7" ht="12.75">
      <c r="A16" s="221" t="s">
        <v>578</v>
      </c>
      <c r="B16" s="222" t="s">
        <v>1347</v>
      </c>
      <c r="C16" s="223">
        <v>201805</v>
      </c>
      <c r="D16" s="223">
        <v>5</v>
      </c>
      <c r="E16" s="129">
        <v>20822000000</v>
      </c>
      <c r="F16" s="130">
        <v>0</v>
      </c>
      <c r="G16" s="131">
        <v>5057850</v>
      </c>
    </row>
    <row r="17" spans="1:7" ht="12.75">
      <c r="A17" s="221" t="s">
        <v>579</v>
      </c>
      <c r="B17" s="222" t="s">
        <v>1348</v>
      </c>
      <c r="C17" s="223">
        <v>201806</v>
      </c>
      <c r="D17" s="223">
        <v>6</v>
      </c>
      <c r="E17" s="129">
        <v>20822000000</v>
      </c>
      <c r="F17" s="130">
        <v>0</v>
      </c>
      <c r="G17" s="131">
        <v>45703070</v>
      </c>
    </row>
    <row r="18" spans="1:7" ht="12.75">
      <c r="A18" s="221" t="s">
        <v>580</v>
      </c>
      <c r="B18" s="222" t="s">
        <v>1349</v>
      </c>
      <c r="C18" s="223">
        <v>201807</v>
      </c>
      <c r="D18" s="223">
        <v>7</v>
      </c>
      <c r="E18" s="129">
        <v>20822000000</v>
      </c>
      <c r="F18" s="130">
        <v>0</v>
      </c>
      <c r="G18" s="131">
        <v>4757150</v>
      </c>
    </row>
    <row r="19" spans="1:7" ht="12.75">
      <c r="A19" s="221" t="s">
        <v>581</v>
      </c>
      <c r="B19" s="222" t="s">
        <v>1350</v>
      </c>
      <c r="C19" s="223">
        <v>201808</v>
      </c>
      <c r="D19" s="223">
        <v>8</v>
      </c>
      <c r="E19" s="129">
        <v>20822000000</v>
      </c>
      <c r="F19" s="130">
        <v>0</v>
      </c>
      <c r="G19" s="131">
        <v>2008700</v>
      </c>
    </row>
    <row r="20" spans="1:7" ht="12.75">
      <c r="A20" s="221" t="s">
        <v>582</v>
      </c>
      <c r="B20" s="222" t="s">
        <v>1351</v>
      </c>
      <c r="C20" s="223">
        <v>201809</v>
      </c>
      <c r="D20" s="223">
        <v>9</v>
      </c>
      <c r="E20" s="129">
        <v>20822000000</v>
      </c>
      <c r="F20" s="130">
        <v>0</v>
      </c>
      <c r="G20" s="131">
        <v>110137950</v>
      </c>
    </row>
    <row r="21" spans="1:7" ht="12.75">
      <c r="A21" s="221" t="s">
        <v>583</v>
      </c>
      <c r="B21" s="222" t="s">
        <v>1352</v>
      </c>
      <c r="C21" s="223">
        <v>201810</v>
      </c>
      <c r="D21" s="223">
        <v>10</v>
      </c>
      <c r="E21" s="129">
        <v>20822000000</v>
      </c>
      <c r="F21" s="130">
        <v>0</v>
      </c>
      <c r="G21" s="131">
        <v>7112050</v>
      </c>
    </row>
    <row r="22" spans="1:7" ht="12.75">
      <c r="A22" s="221" t="s">
        <v>584</v>
      </c>
      <c r="B22" s="222" t="s">
        <v>1353</v>
      </c>
      <c r="C22" s="223">
        <v>201811</v>
      </c>
      <c r="D22" s="223">
        <v>11</v>
      </c>
      <c r="E22" s="129">
        <v>20822000000</v>
      </c>
      <c r="F22" s="130">
        <v>0</v>
      </c>
      <c r="G22" s="131">
        <v>47090450</v>
      </c>
    </row>
    <row r="23" spans="1:7" ht="12.75">
      <c r="A23" s="221" t="s">
        <v>585</v>
      </c>
      <c r="B23" s="222" t="s">
        <v>1354</v>
      </c>
      <c r="C23" s="223">
        <v>201812</v>
      </c>
      <c r="D23" s="223">
        <v>12</v>
      </c>
      <c r="E23" s="129">
        <v>20822000000</v>
      </c>
      <c r="F23" s="130">
        <v>8000000</v>
      </c>
      <c r="G23" s="131">
        <v>4923520</v>
      </c>
    </row>
    <row r="24" spans="1:7" ht="12.75">
      <c r="A24" s="221" t="s">
        <v>586</v>
      </c>
      <c r="B24" s="222" t="s">
        <v>1355</v>
      </c>
      <c r="C24" s="223">
        <v>201901</v>
      </c>
      <c r="D24" s="223">
        <v>13</v>
      </c>
      <c r="E24" s="129">
        <v>20814000000</v>
      </c>
      <c r="F24" s="130">
        <v>0</v>
      </c>
      <c r="G24" s="131">
        <v>52225860</v>
      </c>
    </row>
    <row r="25" spans="1:7" ht="12.75">
      <c r="A25" s="221" t="s">
        <v>587</v>
      </c>
      <c r="B25" s="222" t="s">
        <v>1356</v>
      </c>
      <c r="C25" s="223">
        <v>201902</v>
      </c>
      <c r="D25" s="223">
        <v>14</v>
      </c>
      <c r="E25" s="129">
        <v>20814000000</v>
      </c>
      <c r="F25" s="130">
        <v>950000000</v>
      </c>
      <c r="G25" s="131">
        <v>52140900</v>
      </c>
    </row>
    <row r="26" spans="1:7" ht="12.75">
      <c r="A26" s="221" t="s">
        <v>588</v>
      </c>
      <c r="B26" s="222" t="s">
        <v>1357</v>
      </c>
      <c r="C26" s="223">
        <v>201903</v>
      </c>
      <c r="D26" s="223">
        <v>15</v>
      </c>
      <c r="E26" s="129">
        <v>19864000000</v>
      </c>
      <c r="F26" s="130">
        <v>0</v>
      </c>
      <c r="G26" s="131">
        <v>62679700</v>
      </c>
    </row>
    <row r="27" spans="1:7" ht="12.75">
      <c r="A27" s="221" t="s">
        <v>589</v>
      </c>
      <c r="B27" s="222" t="s">
        <v>1358</v>
      </c>
      <c r="C27" s="223">
        <v>201904</v>
      </c>
      <c r="D27" s="223">
        <v>16</v>
      </c>
      <c r="E27" s="129">
        <v>19864000000</v>
      </c>
      <c r="F27" s="130">
        <v>0</v>
      </c>
      <c r="G27" s="131">
        <v>11894400</v>
      </c>
    </row>
    <row r="28" spans="1:7" ht="12.75">
      <c r="A28" s="221" t="s">
        <v>590</v>
      </c>
      <c r="B28" s="222" t="s">
        <v>1359</v>
      </c>
      <c r="C28" s="223">
        <v>201905</v>
      </c>
      <c r="D28" s="223">
        <v>17</v>
      </c>
      <c r="E28" s="129">
        <v>19864000000</v>
      </c>
      <c r="F28" s="130">
        <v>0</v>
      </c>
      <c r="G28" s="131">
        <v>5057850</v>
      </c>
    </row>
    <row r="29" spans="1:7" ht="12.75">
      <c r="A29" s="221" t="s">
        <v>591</v>
      </c>
      <c r="B29" s="222" t="s">
        <v>1360</v>
      </c>
      <c r="C29" s="223">
        <v>201906</v>
      </c>
      <c r="D29" s="223">
        <v>18</v>
      </c>
      <c r="E29" s="129">
        <v>19864000000</v>
      </c>
      <c r="F29" s="130">
        <v>0</v>
      </c>
      <c r="G29" s="131">
        <v>45708750</v>
      </c>
    </row>
    <row r="30" spans="1:7" ht="12.75">
      <c r="A30" s="221" t="s">
        <v>592</v>
      </c>
      <c r="B30" s="222" t="s">
        <v>1361</v>
      </c>
      <c r="C30" s="223">
        <v>201907</v>
      </c>
      <c r="D30" s="223">
        <v>19</v>
      </c>
      <c r="E30" s="129">
        <v>19864000000</v>
      </c>
      <c r="F30" s="130">
        <v>25000000</v>
      </c>
      <c r="G30" s="131">
        <v>4757150</v>
      </c>
    </row>
    <row r="31" spans="1:7" ht="12.75">
      <c r="A31" s="221" t="s">
        <v>593</v>
      </c>
      <c r="B31" s="222" t="s">
        <v>1362</v>
      </c>
      <c r="C31" s="223">
        <v>201908</v>
      </c>
      <c r="D31" s="223">
        <v>20</v>
      </c>
      <c r="E31" s="129">
        <v>19839000000</v>
      </c>
      <c r="F31" s="130">
        <v>0</v>
      </c>
      <c r="G31" s="131">
        <v>2008700</v>
      </c>
    </row>
    <row r="32" spans="1:7" ht="12.75">
      <c r="A32" s="221" t="s">
        <v>594</v>
      </c>
      <c r="B32" s="222" t="s">
        <v>1363</v>
      </c>
      <c r="C32" s="223">
        <v>201909</v>
      </c>
      <c r="D32" s="223">
        <v>21</v>
      </c>
      <c r="E32" s="129">
        <v>19839000000</v>
      </c>
      <c r="F32" s="130">
        <v>0</v>
      </c>
      <c r="G32" s="131">
        <v>110137950</v>
      </c>
    </row>
    <row r="33" spans="1:7" ht="12.75">
      <c r="A33" s="221" t="s">
        <v>595</v>
      </c>
      <c r="B33" s="222" t="s">
        <v>1364</v>
      </c>
      <c r="C33" s="223">
        <v>201910</v>
      </c>
      <c r="D33" s="223">
        <v>22</v>
      </c>
      <c r="E33" s="129">
        <v>19839000000</v>
      </c>
      <c r="F33" s="130">
        <v>0</v>
      </c>
      <c r="G33" s="131">
        <v>7112050</v>
      </c>
    </row>
    <row r="34" spans="1:7" ht="12.75">
      <c r="A34" s="221" t="s">
        <v>596</v>
      </c>
      <c r="B34" s="222" t="s">
        <v>1365</v>
      </c>
      <c r="C34" s="223">
        <v>201911</v>
      </c>
      <c r="D34" s="223">
        <v>23</v>
      </c>
      <c r="E34" s="129">
        <v>19839000000</v>
      </c>
      <c r="F34" s="130">
        <v>1000000000</v>
      </c>
      <c r="G34" s="131">
        <v>47090450</v>
      </c>
    </row>
    <row r="35" spans="1:7" ht="12.75">
      <c r="A35" s="221" t="s">
        <v>597</v>
      </c>
      <c r="B35" s="222" t="s">
        <v>1366</v>
      </c>
      <c r="C35" s="223">
        <v>201912</v>
      </c>
      <c r="D35" s="223">
        <v>24</v>
      </c>
      <c r="E35" s="129">
        <v>18839000000</v>
      </c>
      <c r="F35" s="130">
        <v>0</v>
      </c>
      <c r="G35" s="131">
        <v>4929200</v>
      </c>
    </row>
    <row r="36" spans="1:7" ht="12.75">
      <c r="A36" s="221" t="s">
        <v>598</v>
      </c>
      <c r="B36" s="222" t="s">
        <v>1367</v>
      </c>
      <c r="C36" s="223">
        <v>202001</v>
      </c>
      <c r="D36" s="223">
        <v>25</v>
      </c>
      <c r="E36" s="129">
        <v>18839000000</v>
      </c>
      <c r="F36" s="130">
        <v>1900000000</v>
      </c>
      <c r="G36" s="131">
        <v>52225860</v>
      </c>
    </row>
    <row r="37" spans="1:7" ht="12.75">
      <c r="A37" s="221" t="s">
        <v>599</v>
      </c>
      <c r="B37" s="222" t="s">
        <v>1368</v>
      </c>
      <c r="C37" s="223">
        <v>202002</v>
      </c>
      <c r="D37" s="223">
        <v>26</v>
      </c>
      <c r="E37" s="129">
        <v>16939000000</v>
      </c>
      <c r="F37" s="130">
        <v>0</v>
      </c>
      <c r="G37" s="131">
        <v>18890900</v>
      </c>
    </row>
    <row r="38" spans="1:7" ht="12.75">
      <c r="A38" s="221" t="s">
        <v>600</v>
      </c>
      <c r="B38" s="222" t="s">
        <v>1369</v>
      </c>
      <c r="C38" s="223">
        <v>202003</v>
      </c>
      <c r="D38" s="223">
        <v>27</v>
      </c>
      <c r="E38" s="129">
        <v>16939000000</v>
      </c>
      <c r="F38" s="130">
        <v>0</v>
      </c>
      <c r="G38" s="131">
        <v>62679700</v>
      </c>
    </row>
    <row r="39" spans="1:7" ht="12.75">
      <c r="A39" s="221" t="s">
        <v>601</v>
      </c>
      <c r="B39" s="222" t="s">
        <v>1370</v>
      </c>
      <c r="C39" s="223">
        <v>202004</v>
      </c>
      <c r="D39" s="223">
        <v>28</v>
      </c>
      <c r="E39" s="129">
        <v>16939000000</v>
      </c>
      <c r="F39" s="130">
        <v>0</v>
      </c>
      <c r="G39" s="131">
        <v>11894400</v>
      </c>
    </row>
    <row r="40" spans="1:7" ht="12.75">
      <c r="A40" s="221" t="s">
        <v>602</v>
      </c>
      <c r="B40" s="222" t="s">
        <v>1371</v>
      </c>
      <c r="C40" s="223">
        <v>202005</v>
      </c>
      <c r="D40" s="223">
        <v>29</v>
      </c>
      <c r="E40" s="129">
        <v>16939000000</v>
      </c>
      <c r="F40" s="130">
        <v>0</v>
      </c>
      <c r="G40" s="131">
        <v>5057850</v>
      </c>
    </row>
    <row r="41" spans="1:7" ht="12.75">
      <c r="A41" s="221" t="s">
        <v>603</v>
      </c>
      <c r="B41" s="222" t="s">
        <v>1372</v>
      </c>
      <c r="C41" s="223">
        <v>202006</v>
      </c>
      <c r="D41" s="223">
        <v>30</v>
      </c>
      <c r="E41" s="129">
        <v>16939000000</v>
      </c>
      <c r="F41" s="130">
        <v>0</v>
      </c>
      <c r="G41" s="131">
        <v>45708750</v>
      </c>
    </row>
    <row r="42" spans="1:7" ht="12.75">
      <c r="A42" s="221" t="s">
        <v>604</v>
      </c>
      <c r="B42" s="222" t="s">
        <v>1373</v>
      </c>
      <c r="C42" s="223">
        <v>202007</v>
      </c>
      <c r="D42" s="223">
        <v>31</v>
      </c>
      <c r="E42" s="129">
        <v>16939000000</v>
      </c>
      <c r="F42" s="130">
        <v>0</v>
      </c>
      <c r="G42" s="131">
        <v>4132150</v>
      </c>
    </row>
    <row r="43" spans="1:7" ht="12.75">
      <c r="A43" s="221" t="s">
        <v>605</v>
      </c>
      <c r="B43" s="222" t="s">
        <v>1374</v>
      </c>
      <c r="C43" s="223">
        <v>202008</v>
      </c>
      <c r="D43" s="223">
        <v>32</v>
      </c>
      <c r="E43" s="129">
        <v>16939000000</v>
      </c>
      <c r="F43" s="130">
        <v>0</v>
      </c>
      <c r="G43" s="131">
        <v>2008700</v>
      </c>
    </row>
    <row r="44" spans="1:7" ht="12.75">
      <c r="A44" s="221" t="s">
        <v>606</v>
      </c>
      <c r="B44" s="222" t="s">
        <v>1375</v>
      </c>
      <c r="C44" s="223">
        <v>202009</v>
      </c>
      <c r="D44" s="223">
        <v>33</v>
      </c>
      <c r="E44" s="129">
        <v>16939000000</v>
      </c>
      <c r="F44" s="130">
        <v>1485000000</v>
      </c>
      <c r="G44" s="131">
        <v>110137950</v>
      </c>
    </row>
    <row r="45" spans="1:7" ht="12.75">
      <c r="A45" s="221" t="s">
        <v>607</v>
      </c>
      <c r="B45" s="222" t="s">
        <v>1376</v>
      </c>
      <c r="C45" s="223">
        <v>202010</v>
      </c>
      <c r="D45" s="223">
        <v>34</v>
      </c>
      <c r="E45" s="129">
        <v>15454000000</v>
      </c>
      <c r="F45" s="130">
        <v>0</v>
      </c>
      <c r="G45" s="131">
        <v>7112050</v>
      </c>
    </row>
    <row r="46" spans="1:7" ht="12.75">
      <c r="A46" s="221" t="s">
        <v>608</v>
      </c>
      <c r="B46" s="222" t="s">
        <v>1377</v>
      </c>
      <c r="C46" s="223">
        <v>202011</v>
      </c>
      <c r="D46" s="223">
        <v>35</v>
      </c>
      <c r="E46" s="129">
        <v>15454000000</v>
      </c>
      <c r="F46" s="130">
        <v>0</v>
      </c>
      <c r="G46" s="131">
        <v>29590450</v>
      </c>
    </row>
    <row r="47" spans="1:7" ht="12.75">
      <c r="A47" s="221" t="s">
        <v>609</v>
      </c>
      <c r="B47" s="222" t="s">
        <v>1378</v>
      </c>
      <c r="C47" s="223">
        <v>202012</v>
      </c>
      <c r="D47" s="223">
        <v>36</v>
      </c>
      <c r="E47" s="129">
        <v>15454000000</v>
      </c>
      <c r="F47" s="130">
        <v>0</v>
      </c>
      <c r="G47" s="131">
        <v>4932400</v>
      </c>
    </row>
    <row r="48" spans="1:7" ht="12.75">
      <c r="A48" s="221" t="s">
        <v>610</v>
      </c>
      <c r="B48" s="222" t="s">
        <v>1379</v>
      </c>
      <c r="C48" s="223">
        <v>202101</v>
      </c>
      <c r="D48" s="223">
        <v>37</v>
      </c>
      <c r="E48" s="129">
        <v>15454000000</v>
      </c>
      <c r="F48" s="130">
        <v>20000000</v>
      </c>
      <c r="G48" s="131">
        <v>23725860</v>
      </c>
    </row>
    <row r="49" spans="1:7" ht="12.75">
      <c r="A49" s="221" t="s">
        <v>611</v>
      </c>
      <c r="B49" s="222" t="s">
        <v>1380</v>
      </c>
      <c r="C49" s="223">
        <v>202102</v>
      </c>
      <c r="D49" s="223">
        <v>38</v>
      </c>
      <c r="E49" s="129">
        <v>15434000000</v>
      </c>
      <c r="F49" s="130">
        <v>0</v>
      </c>
      <c r="G49" s="131">
        <v>18890900</v>
      </c>
    </row>
    <row r="50" spans="1:7" ht="12.75">
      <c r="A50" s="221" t="s">
        <v>612</v>
      </c>
      <c r="B50" s="222" t="s">
        <v>1381</v>
      </c>
      <c r="C50" s="223">
        <v>202103</v>
      </c>
      <c r="D50" s="223">
        <v>39</v>
      </c>
      <c r="E50" s="129">
        <v>15434000000</v>
      </c>
      <c r="F50" s="130">
        <v>0</v>
      </c>
      <c r="G50" s="131">
        <v>62682900</v>
      </c>
    </row>
    <row r="51" spans="1:7" ht="12.75">
      <c r="A51" s="221" t="s">
        <v>613</v>
      </c>
      <c r="B51" s="222" t="s">
        <v>1382</v>
      </c>
      <c r="C51" s="223">
        <v>202104</v>
      </c>
      <c r="D51" s="223">
        <v>40</v>
      </c>
      <c r="E51" s="129">
        <v>15434000000</v>
      </c>
      <c r="F51" s="130">
        <v>25000000</v>
      </c>
      <c r="G51" s="131">
        <v>11894400</v>
      </c>
    </row>
    <row r="52" spans="1:7" ht="12.75">
      <c r="A52" s="221" t="s">
        <v>614</v>
      </c>
      <c r="B52" s="222" t="s">
        <v>1383</v>
      </c>
      <c r="C52" s="223">
        <v>202105</v>
      </c>
      <c r="D52" s="223">
        <v>41</v>
      </c>
      <c r="E52" s="129">
        <v>15409000000</v>
      </c>
      <c r="F52" s="130">
        <v>0</v>
      </c>
      <c r="G52" s="131">
        <v>5057850</v>
      </c>
    </row>
    <row r="53" spans="1:7" ht="12.75">
      <c r="A53" s="221" t="s">
        <v>615</v>
      </c>
      <c r="B53" s="222" t="s">
        <v>1384</v>
      </c>
      <c r="C53" s="223">
        <v>202106</v>
      </c>
      <c r="D53" s="223">
        <v>42</v>
      </c>
      <c r="E53" s="129">
        <v>15409000000</v>
      </c>
      <c r="F53" s="130">
        <v>0</v>
      </c>
      <c r="G53" s="131">
        <v>45711950</v>
      </c>
    </row>
    <row r="54" spans="1:7" ht="12.75">
      <c r="A54" s="221" t="s">
        <v>616</v>
      </c>
      <c r="B54" s="222" t="s">
        <v>1385</v>
      </c>
      <c r="C54" s="223">
        <v>202107</v>
      </c>
      <c r="D54" s="223">
        <v>43</v>
      </c>
      <c r="E54" s="129">
        <v>15409000000</v>
      </c>
      <c r="F54" s="130">
        <v>500000000</v>
      </c>
      <c r="G54" s="131">
        <v>4132150</v>
      </c>
    </row>
    <row r="55" spans="1:7" ht="12.75">
      <c r="A55" s="221" t="s">
        <v>617</v>
      </c>
      <c r="B55" s="222" t="s">
        <v>1386</v>
      </c>
      <c r="C55" s="223">
        <v>202108</v>
      </c>
      <c r="D55" s="223">
        <v>44</v>
      </c>
      <c r="E55" s="129">
        <v>14909000000</v>
      </c>
      <c r="F55" s="130">
        <v>0</v>
      </c>
      <c r="G55" s="131">
        <v>2008700</v>
      </c>
    </row>
    <row r="56" spans="1:7" ht="12.75">
      <c r="A56" s="221" t="s">
        <v>618</v>
      </c>
      <c r="B56" s="222" t="s">
        <v>1387</v>
      </c>
      <c r="C56" s="223">
        <v>202109</v>
      </c>
      <c r="D56" s="223">
        <v>45</v>
      </c>
      <c r="E56" s="129">
        <v>14909000000</v>
      </c>
      <c r="F56" s="130">
        <v>2175000000</v>
      </c>
      <c r="G56" s="131">
        <v>79434900</v>
      </c>
    </row>
    <row r="57" spans="1:7" ht="12.75">
      <c r="A57" s="221" t="s">
        <v>619</v>
      </c>
      <c r="B57" s="222" t="s">
        <v>1388</v>
      </c>
      <c r="C57" s="223">
        <v>202110</v>
      </c>
      <c r="D57" s="223">
        <v>46</v>
      </c>
      <c r="E57" s="129">
        <v>12734000000</v>
      </c>
      <c r="F57" s="130">
        <v>0</v>
      </c>
      <c r="G57" s="131">
        <v>7112050</v>
      </c>
    </row>
    <row r="58" spans="1:7" ht="12.75">
      <c r="A58" s="221" t="s">
        <v>620</v>
      </c>
      <c r="B58" s="222" t="s">
        <v>1389</v>
      </c>
      <c r="C58" s="223">
        <v>202111</v>
      </c>
      <c r="D58" s="223">
        <v>47</v>
      </c>
      <c r="E58" s="129">
        <v>12734000000</v>
      </c>
      <c r="F58" s="130">
        <v>0</v>
      </c>
      <c r="G58" s="131">
        <v>29590450</v>
      </c>
    </row>
    <row r="59" spans="1:7" ht="12.75">
      <c r="A59" s="221" t="s">
        <v>621</v>
      </c>
      <c r="B59" s="222" t="s">
        <v>1390</v>
      </c>
      <c r="C59" s="223">
        <v>202112</v>
      </c>
      <c r="D59" s="223">
        <v>48</v>
      </c>
      <c r="E59" s="129">
        <v>12734000000</v>
      </c>
      <c r="F59" s="130">
        <v>27500000</v>
      </c>
      <c r="G59" s="131">
        <v>4998400</v>
      </c>
    </row>
    <row r="60" spans="1:7" ht="12.75">
      <c r="A60" s="221" t="s">
        <v>622</v>
      </c>
      <c r="B60" s="222" t="s">
        <v>1391</v>
      </c>
      <c r="C60" s="223">
        <v>202201</v>
      </c>
      <c r="D60" s="223">
        <v>49</v>
      </c>
      <c r="E60" s="129">
        <v>12706500000</v>
      </c>
      <c r="F60" s="130">
        <v>0</v>
      </c>
      <c r="G60" s="131">
        <v>23375860</v>
      </c>
    </row>
    <row r="61" spans="1:7" ht="12.75">
      <c r="A61" s="221" t="s">
        <v>623</v>
      </c>
      <c r="B61" s="222" t="s">
        <v>1392</v>
      </c>
      <c r="C61" s="223">
        <v>202202</v>
      </c>
      <c r="D61" s="223">
        <v>50</v>
      </c>
      <c r="E61" s="129">
        <v>12706500000</v>
      </c>
      <c r="F61" s="130">
        <v>5000000</v>
      </c>
      <c r="G61" s="131">
        <v>18890900</v>
      </c>
    </row>
    <row r="62" spans="1:7" ht="12.75">
      <c r="A62" s="221" t="s">
        <v>624</v>
      </c>
      <c r="B62" s="222" t="s">
        <v>1393</v>
      </c>
      <c r="C62" s="223">
        <v>202203</v>
      </c>
      <c r="D62" s="223">
        <v>51</v>
      </c>
      <c r="E62" s="129">
        <v>12701500000</v>
      </c>
      <c r="F62" s="130">
        <v>1450000000</v>
      </c>
      <c r="G62" s="131">
        <v>62748900</v>
      </c>
    </row>
    <row r="63" spans="1:7" ht="12.75">
      <c r="A63" s="221" t="s">
        <v>625</v>
      </c>
      <c r="B63" s="222" t="s">
        <v>1394</v>
      </c>
      <c r="C63" s="223">
        <v>202204</v>
      </c>
      <c r="D63" s="223">
        <v>52</v>
      </c>
      <c r="E63" s="129">
        <v>11251500000</v>
      </c>
      <c r="F63" s="130">
        <v>0</v>
      </c>
      <c r="G63" s="131">
        <v>11487900</v>
      </c>
    </row>
    <row r="64" spans="1:7" ht="12.75">
      <c r="A64" s="221" t="s">
        <v>626</v>
      </c>
      <c r="B64" s="222" t="s">
        <v>1395</v>
      </c>
      <c r="C64" s="223">
        <v>202205</v>
      </c>
      <c r="D64" s="223">
        <v>53</v>
      </c>
      <c r="E64" s="129">
        <v>11251500000</v>
      </c>
      <c r="F64" s="130">
        <v>0</v>
      </c>
      <c r="G64" s="131">
        <v>5057850</v>
      </c>
    </row>
    <row r="65" spans="1:7" ht="12.75">
      <c r="A65" s="221" t="s">
        <v>627</v>
      </c>
      <c r="B65" s="222" t="s">
        <v>1396</v>
      </c>
      <c r="C65" s="223">
        <v>202206</v>
      </c>
      <c r="D65" s="223">
        <v>54</v>
      </c>
      <c r="E65" s="129">
        <v>11251500000</v>
      </c>
      <c r="F65" s="130">
        <v>74000000</v>
      </c>
      <c r="G65" s="131">
        <v>45777950</v>
      </c>
    </row>
    <row r="66" spans="1:7" ht="12.75">
      <c r="A66" s="221" t="s">
        <v>628</v>
      </c>
      <c r="B66" s="222" t="s">
        <v>1397</v>
      </c>
      <c r="C66" s="223">
        <v>202207</v>
      </c>
      <c r="D66" s="223">
        <v>55</v>
      </c>
      <c r="E66" s="129">
        <v>11177500000</v>
      </c>
      <c r="F66" s="130">
        <v>10000000</v>
      </c>
      <c r="G66" s="131">
        <v>2257150</v>
      </c>
    </row>
    <row r="67" spans="1:7" ht="12.75">
      <c r="A67" s="221" t="s">
        <v>629</v>
      </c>
      <c r="B67" s="222" t="s">
        <v>1398</v>
      </c>
      <c r="C67" s="223">
        <v>202208</v>
      </c>
      <c r="D67" s="223">
        <v>56</v>
      </c>
      <c r="E67" s="129">
        <v>11167500000</v>
      </c>
      <c r="F67" s="130">
        <v>0</v>
      </c>
      <c r="G67" s="131">
        <v>2008700</v>
      </c>
    </row>
    <row r="68" spans="1:7" ht="12.75">
      <c r="A68" s="221" t="s">
        <v>630</v>
      </c>
      <c r="B68" s="222" t="s">
        <v>1399</v>
      </c>
      <c r="C68" s="223">
        <v>202209</v>
      </c>
      <c r="D68" s="223">
        <v>57</v>
      </c>
      <c r="E68" s="129">
        <v>11167500000</v>
      </c>
      <c r="F68" s="130">
        <v>0</v>
      </c>
      <c r="G68" s="131">
        <v>750900</v>
      </c>
    </row>
    <row r="69" spans="1:7" ht="12.75">
      <c r="A69" s="221" t="s">
        <v>631</v>
      </c>
      <c r="B69" s="222" t="s">
        <v>1400</v>
      </c>
      <c r="C69" s="223">
        <v>202210</v>
      </c>
      <c r="D69" s="223">
        <v>58</v>
      </c>
      <c r="E69" s="129">
        <v>11167500000</v>
      </c>
      <c r="F69" s="130">
        <v>800000000</v>
      </c>
      <c r="G69" s="131">
        <v>7112050</v>
      </c>
    </row>
    <row r="70" spans="1:7" ht="12.75">
      <c r="A70" s="221" t="s">
        <v>632</v>
      </c>
      <c r="B70" s="222" t="s">
        <v>1401</v>
      </c>
      <c r="C70" s="223">
        <v>202211</v>
      </c>
      <c r="D70" s="223">
        <v>59</v>
      </c>
      <c r="E70" s="129">
        <v>10367500000</v>
      </c>
      <c r="F70" s="130">
        <v>0</v>
      </c>
      <c r="G70" s="131">
        <v>29590450</v>
      </c>
    </row>
    <row r="71" spans="1:7" ht="12.75">
      <c r="A71" s="221" t="s">
        <v>633</v>
      </c>
      <c r="B71" s="222" t="s">
        <v>1402</v>
      </c>
      <c r="C71" s="223">
        <v>202212</v>
      </c>
      <c r="D71" s="223">
        <v>60</v>
      </c>
      <c r="E71" s="129">
        <v>10367500000</v>
      </c>
      <c r="F71" s="130">
        <v>15000000</v>
      </c>
      <c r="G71" s="131">
        <v>3894700</v>
      </c>
    </row>
    <row r="72" spans="1:7" ht="12.75">
      <c r="A72" s="221" t="s">
        <v>634</v>
      </c>
      <c r="B72" s="222" t="s">
        <v>1403</v>
      </c>
      <c r="C72" s="223">
        <v>202301</v>
      </c>
      <c r="D72" s="223">
        <v>61</v>
      </c>
      <c r="E72" s="129">
        <v>10352500000</v>
      </c>
      <c r="F72" s="130">
        <v>0</v>
      </c>
      <c r="G72" s="131">
        <v>23324560</v>
      </c>
    </row>
    <row r="73" spans="1:7" ht="12.75">
      <c r="A73" s="221" t="s">
        <v>635</v>
      </c>
      <c r="B73" s="222" t="s">
        <v>1404</v>
      </c>
      <c r="C73" s="223">
        <v>202302</v>
      </c>
      <c r="D73" s="223">
        <v>62</v>
      </c>
      <c r="E73" s="129">
        <v>10352500000</v>
      </c>
      <c r="F73" s="130">
        <v>30000000</v>
      </c>
      <c r="G73" s="131">
        <v>18793400</v>
      </c>
    </row>
    <row r="74" spans="1:7" ht="12.75">
      <c r="A74" s="221" t="s">
        <v>636</v>
      </c>
      <c r="B74" s="222" t="s">
        <v>1405</v>
      </c>
      <c r="C74" s="223">
        <v>202303</v>
      </c>
      <c r="D74" s="223">
        <v>63</v>
      </c>
      <c r="E74" s="129">
        <v>10322500000</v>
      </c>
      <c r="F74" s="130">
        <v>0</v>
      </c>
      <c r="G74" s="131">
        <v>4748900</v>
      </c>
    </row>
    <row r="75" spans="1:7" ht="12.75">
      <c r="A75" s="221" t="s">
        <v>637</v>
      </c>
      <c r="B75" s="222" t="s">
        <v>1406</v>
      </c>
      <c r="C75" s="223">
        <v>202304</v>
      </c>
      <c r="D75" s="223">
        <v>64</v>
      </c>
      <c r="E75" s="129">
        <v>10322500000</v>
      </c>
      <c r="F75" s="130">
        <v>35000000</v>
      </c>
      <c r="G75" s="131">
        <v>11436600</v>
      </c>
    </row>
    <row r="76" spans="1:7" ht="12.75">
      <c r="A76" s="221" t="s">
        <v>638</v>
      </c>
      <c r="B76" s="222" t="s">
        <v>1407</v>
      </c>
      <c r="C76" s="223">
        <v>202305</v>
      </c>
      <c r="D76" s="223">
        <v>65</v>
      </c>
      <c r="E76" s="129">
        <v>10287500000</v>
      </c>
      <c r="F76" s="130">
        <v>0</v>
      </c>
      <c r="G76" s="131">
        <v>5057850</v>
      </c>
    </row>
    <row r="77" spans="1:7" ht="12.75">
      <c r="A77" s="221" t="s">
        <v>639</v>
      </c>
      <c r="B77" s="222" t="s">
        <v>1408</v>
      </c>
      <c r="C77" s="223">
        <v>202306</v>
      </c>
      <c r="D77" s="223">
        <v>66</v>
      </c>
      <c r="E77" s="129">
        <v>10287500000</v>
      </c>
      <c r="F77" s="130">
        <v>0</v>
      </c>
      <c r="G77" s="131">
        <v>43599350</v>
      </c>
    </row>
    <row r="78" spans="1:7" ht="12.75">
      <c r="A78" s="221" t="s">
        <v>640</v>
      </c>
      <c r="B78" s="222" t="s">
        <v>1409</v>
      </c>
      <c r="C78" s="223">
        <v>202307</v>
      </c>
      <c r="D78" s="223">
        <v>67</v>
      </c>
      <c r="E78" s="129">
        <v>10287500000</v>
      </c>
      <c r="F78" s="130">
        <v>0</v>
      </c>
      <c r="G78" s="131">
        <v>1891850</v>
      </c>
    </row>
    <row r="79" spans="1:7" ht="12.75">
      <c r="A79" s="221" t="s">
        <v>641</v>
      </c>
      <c r="B79" s="222" t="s">
        <v>1410</v>
      </c>
      <c r="C79" s="223">
        <v>202308</v>
      </c>
      <c r="D79" s="223">
        <v>68</v>
      </c>
      <c r="E79" s="129">
        <v>10287500000</v>
      </c>
      <c r="F79" s="130">
        <v>0</v>
      </c>
      <c r="G79" s="131">
        <v>2008700</v>
      </c>
    </row>
    <row r="80" spans="1:7" ht="12.75">
      <c r="A80" s="221" t="s">
        <v>642</v>
      </c>
      <c r="B80" s="222" t="s">
        <v>1411</v>
      </c>
      <c r="C80" s="223">
        <v>202309</v>
      </c>
      <c r="D80" s="223">
        <v>69</v>
      </c>
      <c r="E80" s="129">
        <v>10287500000</v>
      </c>
      <c r="F80" s="130">
        <v>25000000</v>
      </c>
      <c r="G80" s="131">
        <v>750900</v>
      </c>
    </row>
    <row r="81" spans="1:7" ht="12.75">
      <c r="A81" s="221" t="s">
        <v>643</v>
      </c>
      <c r="B81" s="222" t="s">
        <v>1412</v>
      </c>
      <c r="C81" s="223">
        <v>202310</v>
      </c>
      <c r="D81" s="223">
        <v>70</v>
      </c>
      <c r="E81" s="129">
        <v>10262500000</v>
      </c>
      <c r="F81" s="130">
        <v>0</v>
      </c>
      <c r="G81" s="131">
        <v>3060750</v>
      </c>
    </row>
    <row r="82" spans="1:7" ht="12.75">
      <c r="A82" s="221" t="s">
        <v>644</v>
      </c>
      <c r="B82" s="222" t="s">
        <v>1413</v>
      </c>
      <c r="C82" s="223">
        <v>202311</v>
      </c>
      <c r="D82" s="223">
        <v>71</v>
      </c>
      <c r="E82" s="129">
        <v>10262500000</v>
      </c>
      <c r="F82" s="130">
        <v>1150000000</v>
      </c>
      <c r="G82" s="131">
        <v>29590450</v>
      </c>
    </row>
    <row r="83" spans="1:7" ht="12.75">
      <c r="A83" s="221" t="s">
        <v>645</v>
      </c>
      <c r="B83" s="222" t="s">
        <v>1414</v>
      </c>
      <c r="C83" s="223">
        <v>202312</v>
      </c>
      <c r="D83" s="223">
        <v>72</v>
      </c>
      <c r="E83" s="129">
        <v>9112500000</v>
      </c>
      <c r="F83" s="130">
        <v>0</v>
      </c>
      <c r="G83" s="131">
        <v>3843400</v>
      </c>
    </row>
    <row r="84" spans="1:7" ht="12.75">
      <c r="A84" s="221" t="s">
        <v>646</v>
      </c>
      <c r="B84" s="222" t="s">
        <v>1415</v>
      </c>
      <c r="C84" s="223">
        <v>202401</v>
      </c>
      <c r="D84" s="223">
        <v>73</v>
      </c>
      <c r="E84" s="129">
        <v>9112500000</v>
      </c>
      <c r="F84" s="130">
        <v>500000000</v>
      </c>
      <c r="G84" s="131">
        <v>23324560</v>
      </c>
    </row>
    <row r="85" spans="1:7" ht="12.75">
      <c r="A85" s="221" t="s">
        <v>647</v>
      </c>
      <c r="B85" s="222" t="s">
        <v>1416</v>
      </c>
      <c r="C85" s="223">
        <v>202402</v>
      </c>
      <c r="D85" s="223">
        <v>74</v>
      </c>
      <c r="E85" s="129">
        <v>8612500000</v>
      </c>
      <c r="F85" s="130">
        <v>1000000000</v>
      </c>
      <c r="G85" s="131">
        <v>18065550</v>
      </c>
    </row>
    <row r="86" spans="1:7" ht="12.75">
      <c r="A86" s="221" t="s">
        <v>648</v>
      </c>
      <c r="B86" s="222" t="s">
        <v>1417</v>
      </c>
      <c r="C86" s="223">
        <v>202403</v>
      </c>
      <c r="D86" s="223">
        <v>75</v>
      </c>
      <c r="E86" s="129">
        <v>7612500000</v>
      </c>
      <c r="F86" s="130">
        <v>0</v>
      </c>
      <c r="G86" s="131">
        <v>4724150</v>
      </c>
    </row>
    <row r="87" spans="1:7" ht="12.75">
      <c r="A87" s="221" t="s">
        <v>649</v>
      </c>
      <c r="B87" s="222" t="s">
        <v>1418</v>
      </c>
      <c r="C87" s="223">
        <v>202404</v>
      </c>
      <c r="D87" s="223">
        <v>76</v>
      </c>
      <c r="E87" s="129">
        <v>7612500000</v>
      </c>
      <c r="F87" s="130">
        <v>0</v>
      </c>
      <c r="G87" s="131">
        <v>10724000</v>
      </c>
    </row>
    <row r="88" spans="1:7" ht="12.75">
      <c r="A88" s="221" t="s">
        <v>650</v>
      </c>
      <c r="B88" s="222" t="s">
        <v>1419</v>
      </c>
      <c r="C88" s="223">
        <v>202405</v>
      </c>
      <c r="D88" s="223">
        <v>77</v>
      </c>
      <c r="E88" s="129">
        <v>7612500000</v>
      </c>
      <c r="F88" s="130">
        <v>0</v>
      </c>
      <c r="G88" s="131">
        <v>5057850</v>
      </c>
    </row>
    <row r="89" spans="1:7" ht="12.75">
      <c r="A89" s="221" t="s">
        <v>651</v>
      </c>
      <c r="B89" s="222" t="s">
        <v>1420</v>
      </c>
      <c r="C89" s="223">
        <v>202406</v>
      </c>
      <c r="D89" s="223">
        <v>78</v>
      </c>
      <c r="E89" s="129">
        <v>7612500000</v>
      </c>
      <c r="F89" s="130">
        <v>1190000000</v>
      </c>
      <c r="G89" s="131">
        <v>43599350</v>
      </c>
    </row>
    <row r="90" spans="1:7" ht="12.75">
      <c r="A90" s="221" t="s">
        <v>652</v>
      </c>
      <c r="B90" s="222" t="s">
        <v>1421</v>
      </c>
      <c r="C90" s="223">
        <v>202407</v>
      </c>
      <c r="D90" s="223">
        <v>79</v>
      </c>
      <c r="E90" s="129">
        <v>6422500000</v>
      </c>
      <c r="F90" s="130">
        <v>40000000</v>
      </c>
      <c r="G90" s="131">
        <v>1891850</v>
      </c>
    </row>
    <row r="91" spans="1:7" ht="12.75">
      <c r="A91" s="221" t="s">
        <v>653</v>
      </c>
      <c r="B91" s="222" t="s">
        <v>1422</v>
      </c>
      <c r="C91" s="223">
        <v>202408</v>
      </c>
      <c r="D91" s="223">
        <v>80</v>
      </c>
      <c r="E91" s="129">
        <v>6382500000</v>
      </c>
      <c r="F91" s="130">
        <v>0</v>
      </c>
      <c r="G91" s="131">
        <v>2008700</v>
      </c>
    </row>
    <row r="92" spans="1:7" ht="12.75">
      <c r="A92" s="221" t="s">
        <v>654</v>
      </c>
      <c r="B92" s="222" t="s">
        <v>1423</v>
      </c>
      <c r="C92" s="223">
        <v>202409</v>
      </c>
      <c r="D92" s="223">
        <v>81</v>
      </c>
      <c r="E92" s="129">
        <v>6382500000</v>
      </c>
      <c r="F92" s="130">
        <v>0</v>
      </c>
      <c r="G92" s="131">
        <v>726150</v>
      </c>
    </row>
    <row r="93" spans="1:7" ht="12.75">
      <c r="A93" s="221" t="s">
        <v>655</v>
      </c>
      <c r="B93" s="222" t="s">
        <v>1424</v>
      </c>
      <c r="C93" s="223">
        <v>202410</v>
      </c>
      <c r="D93" s="223">
        <v>82</v>
      </c>
      <c r="E93" s="129">
        <v>6382500000</v>
      </c>
      <c r="F93" s="130">
        <v>0</v>
      </c>
      <c r="G93" s="131">
        <v>3060750</v>
      </c>
    </row>
    <row r="94" spans="1:7" ht="12.75">
      <c r="A94" s="221" t="s">
        <v>656</v>
      </c>
      <c r="B94" s="222" t="s">
        <v>1425</v>
      </c>
      <c r="C94" s="223">
        <v>202411</v>
      </c>
      <c r="D94" s="223">
        <v>83</v>
      </c>
      <c r="E94" s="129">
        <v>6382500000</v>
      </c>
      <c r="F94" s="130">
        <v>0</v>
      </c>
      <c r="G94" s="131">
        <v>2277950</v>
      </c>
    </row>
    <row r="95" spans="1:7" ht="12.75">
      <c r="A95" s="221" t="s">
        <v>657</v>
      </c>
      <c r="B95" s="222" t="s">
        <v>1426</v>
      </c>
      <c r="C95" s="223">
        <v>202412</v>
      </c>
      <c r="D95" s="223">
        <v>84</v>
      </c>
      <c r="E95" s="129">
        <v>6382500000</v>
      </c>
      <c r="F95" s="130">
        <v>65000000</v>
      </c>
      <c r="G95" s="131">
        <v>3843400</v>
      </c>
    </row>
    <row r="96" spans="1:7" ht="12.75">
      <c r="A96" s="221" t="s">
        <v>658</v>
      </c>
      <c r="B96" s="222" t="s">
        <v>1427</v>
      </c>
      <c r="C96" s="223">
        <v>202501</v>
      </c>
      <c r="D96" s="223">
        <v>85</v>
      </c>
      <c r="E96" s="129">
        <v>6317500000</v>
      </c>
      <c r="F96" s="130">
        <v>10000000</v>
      </c>
      <c r="G96" s="131">
        <v>2699560</v>
      </c>
    </row>
    <row r="97" spans="1:7" ht="12.75">
      <c r="A97" s="221" t="s">
        <v>659</v>
      </c>
      <c r="B97" s="222" t="s">
        <v>1428</v>
      </c>
      <c r="C97" s="223">
        <v>202502</v>
      </c>
      <c r="D97" s="223">
        <v>86</v>
      </c>
      <c r="E97" s="129">
        <v>6307500000</v>
      </c>
      <c r="F97" s="130">
        <v>1775000000</v>
      </c>
      <c r="G97" s="131">
        <v>14315550</v>
      </c>
    </row>
    <row r="98" spans="1:7" ht="12.75">
      <c r="A98" s="221" t="s">
        <v>660</v>
      </c>
      <c r="B98" s="222" t="s">
        <v>1429</v>
      </c>
      <c r="C98" s="223">
        <v>202503</v>
      </c>
      <c r="D98" s="223">
        <v>87</v>
      </c>
      <c r="E98" s="129">
        <v>4532500000</v>
      </c>
      <c r="F98" s="130">
        <v>20000000</v>
      </c>
      <c r="G98" s="131">
        <v>4724150</v>
      </c>
    </row>
    <row r="99" spans="1:7" ht="12.75">
      <c r="A99" s="221" t="s">
        <v>661</v>
      </c>
      <c r="B99" s="222" t="s">
        <v>1430</v>
      </c>
      <c r="C99" s="223">
        <v>202504</v>
      </c>
      <c r="D99" s="223">
        <v>88</v>
      </c>
      <c r="E99" s="129">
        <v>4512500000</v>
      </c>
      <c r="F99" s="130">
        <v>300000000</v>
      </c>
      <c r="G99" s="131">
        <v>10724000</v>
      </c>
    </row>
    <row r="100" spans="1:7" ht="12.75">
      <c r="A100" s="221" t="s">
        <v>662</v>
      </c>
      <c r="B100" s="222" t="s">
        <v>1431</v>
      </c>
      <c r="C100" s="223">
        <v>202505</v>
      </c>
      <c r="D100" s="223">
        <v>89</v>
      </c>
      <c r="E100" s="129">
        <v>4212500000</v>
      </c>
      <c r="F100" s="130">
        <v>0</v>
      </c>
      <c r="G100" s="131">
        <v>5057850</v>
      </c>
    </row>
    <row r="101" spans="1:7" ht="12.75">
      <c r="A101" s="221" t="s">
        <v>663</v>
      </c>
      <c r="B101" s="222" t="s">
        <v>1432</v>
      </c>
      <c r="C101" s="223">
        <v>202506</v>
      </c>
      <c r="D101" s="223">
        <v>90</v>
      </c>
      <c r="E101" s="129">
        <v>4212500000</v>
      </c>
      <c r="F101" s="130">
        <v>0</v>
      </c>
      <c r="G101" s="131">
        <v>22151950</v>
      </c>
    </row>
    <row r="102" spans="1:7" ht="12.75">
      <c r="A102" s="221" t="s">
        <v>664</v>
      </c>
      <c r="B102" s="222" t="s">
        <v>1433</v>
      </c>
      <c r="C102" s="223">
        <v>202507</v>
      </c>
      <c r="D102" s="223">
        <v>91</v>
      </c>
      <c r="E102" s="129">
        <v>4212500000</v>
      </c>
      <c r="F102" s="130">
        <v>0</v>
      </c>
      <c r="G102" s="131">
        <v>691850</v>
      </c>
    </row>
    <row r="103" spans="1:7" ht="12.75">
      <c r="A103" s="221" t="s">
        <v>665</v>
      </c>
      <c r="B103" s="222" t="s">
        <v>1434</v>
      </c>
      <c r="C103" s="223">
        <v>202508</v>
      </c>
      <c r="D103" s="223">
        <v>92</v>
      </c>
      <c r="E103" s="129">
        <v>4212500000</v>
      </c>
      <c r="F103" s="130">
        <v>0</v>
      </c>
      <c r="G103" s="131">
        <v>2008700</v>
      </c>
    </row>
    <row r="104" spans="1:7" ht="12.75">
      <c r="A104" s="221" t="s">
        <v>666</v>
      </c>
      <c r="B104" s="222" t="s">
        <v>1435</v>
      </c>
      <c r="C104" s="223">
        <v>202509</v>
      </c>
      <c r="D104" s="223">
        <v>93</v>
      </c>
      <c r="E104" s="129">
        <v>4212500000</v>
      </c>
      <c r="F104" s="130">
        <v>0</v>
      </c>
      <c r="G104" s="131">
        <v>691750</v>
      </c>
    </row>
    <row r="105" spans="1:7" ht="12.75">
      <c r="A105" s="221" t="s">
        <v>667</v>
      </c>
      <c r="B105" s="222" t="s">
        <v>1436</v>
      </c>
      <c r="C105" s="223">
        <v>202510</v>
      </c>
      <c r="D105" s="223">
        <v>94</v>
      </c>
      <c r="E105" s="129">
        <v>4212500000</v>
      </c>
      <c r="F105" s="130">
        <v>0</v>
      </c>
      <c r="G105" s="131">
        <v>3060750</v>
      </c>
    </row>
    <row r="106" spans="1:7" ht="12.75">
      <c r="A106" s="221" t="s">
        <v>668</v>
      </c>
      <c r="B106" s="222" t="s">
        <v>1437</v>
      </c>
      <c r="C106" s="223">
        <v>202511</v>
      </c>
      <c r="D106" s="223">
        <v>95</v>
      </c>
      <c r="E106" s="129">
        <v>4212500000</v>
      </c>
      <c r="F106" s="130">
        <v>0</v>
      </c>
      <c r="G106" s="131">
        <v>2277950</v>
      </c>
    </row>
    <row r="107" spans="1:7" ht="12.75">
      <c r="A107" s="221" t="s">
        <v>669</v>
      </c>
      <c r="B107" s="222" t="s">
        <v>1438</v>
      </c>
      <c r="C107" s="223">
        <v>202512</v>
      </c>
      <c r="D107" s="223">
        <v>96</v>
      </c>
      <c r="E107" s="129">
        <v>4212500000</v>
      </c>
      <c r="F107" s="130">
        <v>0</v>
      </c>
      <c r="G107" s="131">
        <v>2184000</v>
      </c>
    </row>
    <row r="108" spans="1:7" ht="12.75">
      <c r="A108" s="221" t="s">
        <v>670</v>
      </c>
      <c r="B108" s="222" t="s">
        <v>1439</v>
      </c>
      <c r="C108" s="223">
        <v>202601</v>
      </c>
      <c r="D108" s="223">
        <v>97</v>
      </c>
      <c r="E108" s="129">
        <v>4212500000</v>
      </c>
      <c r="F108" s="130">
        <v>0</v>
      </c>
      <c r="G108" s="131">
        <v>2636060</v>
      </c>
    </row>
    <row r="109" spans="1:7" ht="12.75">
      <c r="A109" s="221" t="s">
        <v>671</v>
      </c>
      <c r="B109" s="222" t="s">
        <v>1440</v>
      </c>
      <c r="C109" s="223">
        <v>202602</v>
      </c>
      <c r="D109" s="223">
        <v>98</v>
      </c>
      <c r="E109" s="129">
        <v>4212500000</v>
      </c>
      <c r="F109" s="130">
        <v>50000000</v>
      </c>
      <c r="G109" s="131">
        <v>2411800</v>
      </c>
    </row>
    <row r="110" spans="1:7" ht="12.75">
      <c r="A110" s="221" t="s">
        <v>672</v>
      </c>
      <c r="B110" s="222" t="s">
        <v>1441</v>
      </c>
      <c r="C110" s="223">
        <v>202603</v>
      </c>
      <c r="D110" s="223">
        <v>99</v>
      </c>
      <c r="E110" s="129">
        <v>4162500000</v>
      </c>
      <c r="F110" s="130">
        <v>0</v>
      </c>
      <c r="G110" s="131">
        <v>4689750</v>
      </c>
    </row>
    <row r="111" spans="1:7" ht="12.75">
      <c r="A111" s="221" t="s">
        <v>673</v>
      </c>
      <c r="B111" s="222" t="s">
        <v>1442</v>
      </c>
      <c r="C111" s="223">
        <v>202604</v>
      </c>
      <c r="D111" s="223">
        <v>100</v>
      </c>
      <c r="E111" s="129">
        <v>4162500000</v>
      </c>
      <c r="F111" s="130">
        <v>0</v>
      </c>
      <c r="G111" s="131">
        <v>9530000</v>
      </c>
    </row>
    <row r="112" spans="1:7" ht="12.75">
      <c r="A112" s="221" t="s">
        <v>674</v>
      </c>
      <c r="B112" s="222" t="s">
        <v>1443</v>
      </c>
      <c r="C112" s="223">
        <v>202605</v>
      </c>
      <c r="D112" s="223">
        <v>101</v>
      </c>
      <c r="E112" s="129">
        <v>4162500000</v>
      </c>
      <c r="F112" s="130">
        <v>0</v>
      </c>
      <c r="G112" s="131">
        <v>5057850</v>
      </c>
    </row>
    <row r="113" spans="1:7" ht="12.75">
      <c r="A113" s="221" t="s">
        <v>675</v>
      </c>
      <c r="B113" s="222" t="s">
        <v>1444</v>
      </c>
      <c r="C113" s="223">
        <v>202606</v>
      </c>
      <c r="D113" s="223">
        <v>102</v>
      </c>
      <c r="E113" s="129">
        <v>4162500000</v>
      </c>
      <c r="F113" s="130">
        <v>0</v>
      </c>
      <c r="G113" s="131">
        <v>22151950</v>
      </c>
    </row>
    <row r="114" spans="1:7" ht="12.75">
      <c r="A114" s="221" t="s">
        <v>676</v>
      </c>
      <c r="B114" s="222" t="s">
        <v>1445</v>
      </c>
      <c r="C114" s="223">
        <v>202607</v>
      </c>
      <c r="D114" s="223">
        <v>103</v>
      </c>
      <c r="E114" s="129">
        <v>4162500000</v>
      </c>
      <c r="F114" s="130">
        <v>0</v>
      </c>
      <c r="G114" s="131">
        <v>691850</v>
      </c>
    </row>
    <row r="115" spans="1:7" ht="12.75">
      <c r="A115" s="221" t="s">
        <v>677</v>
      </c>
      <c r="B115" s="222" t="s">
        <v>1446</v>
      </c>
      <c r="C115" s="223">
        <v>202608</v>
      </c>
      <c r="D115" s="223">
        <v>104</v>
      </c>
      <c r="E115" s="129">
        <v>4162500000</v>
      </c>
      <c r="F115" s="130">
        <v>0</v>
      </c>
      <c r="G115" s="131">
        <v>2008700</v>
      </c>
    </row>
    <row r="116" spans="1:7" ht="12.75">
      <c r="A116" s="221" t="s">
        <v>678</v>
      </c>
      <c r="B116" s="222" t="s">
        <v>1447</v>
      </c>
      <c r="C116" s="223">
        <v>202609</v>
      </c>
      <c r="D116" s="223">
        <v>105</v>
      </c>
      <c r="E116" s="129">
        <v>4162500000</v>
      </c>
      <c r="F116" s="130">
        <v>5000000</v>
      </c>
      <c r="G116" s="131">
        <v>691750</v>
      </c>
    </row>
    <row r="117" spans="1:7" ht="12.75">
      <c r="A117" s="221" t="s">
        <v>679</v>
      </c>
      <c r="B117" s="222" t="s">
        <v>1448</v>
      </c>
      <c r="C117" s="223">
        <v>202610</v>
      </c>
      <c r="D117" s="223">
        <v>106</v>
      </c>
      <c r="E117" s="129">
        <v>4157500000</v>
      </c>
      <c r="F117" s="130">
        <v>0</v>
      </c>
      <c r="G117" s="131">
        <v>3060750</v>
      </c>
    </row>
    <row r="118" spans="1:7" ht="12.75">
      <c r="A118" s="221" t="s">
        <v>680</v>
      </c>
      <c r="B118" s="222" t="s">
        <v>1449</v>
      </c>
      <c r="C118" s="223">
        <v>202611</v>
      </c>
      <c r="D118" s="223">
        <v>107</v>
      </c>
      <c r="E118" s="129">
        <v>4157500000</v>
      </c>
      <c r="F118" s="130">
        <v>0</v>
      </c>
      <c r="G118" s="131">
        <v>2277950</v>
      </c>
    </row>
    <row r="119" spans="1:7" ht="12.75">
      <c r="A119" s="221" t="s">
        <v>681</v>
      </c>
      <c r="B119" s="222" t="s">
        <v>1450</v>
      </c>
      <c r="C119" s="223">
        <v>202612</v>
      </c>
      <c r="D119" s="223">
        <v>108</v>
      </c>
      <c r="E119" s="129">
        <v>4157500000</v>
      </c>
      <c r="F119" s="130">
        <v>0</v>
      </c>
      <c r="G119" s="131">
        <v>2184000</v>
      </c>
    </row>
    <row r="120" spans="1:7" ht="12.75">
      <c r="A120" s="221" t="s">
        <v>682</v>
      </c>
      <c r="B120" s="222" t="s">
        <v>1451</v>
      </c>
      <c r="C120" s="223">
        <v>202701</v>
      </c>
      <c r="D120" s="223">
        <v>109</v>
      </c>
      <c r="E120" s="129">
        <v>4157500000</v>
      </c>
      <c r="F120" s="130">
        <v>0</v>
      </c>
      <c r="G120" s="131">
        <v>2636060</v>
      </c>
    </row>
    <row r="121" spans="1:7" ht="12.75">
      <c r="A121" s="221" t="s">
        <v>683</v>
      </c>
      <c r="B121" s="222" t="s">
        <v>1452</v>
      </c>
      <c r="C121" s="223">
        <v>202702</v>
      </c>
      <c r="D121" s="223">
        <v>110</v>
      </c>
      <c r="E121" s="129">
        <v>4157500000</v>
      </c>
      <c r="F121" s="130">
        <v>0</v>
      </c>
      <c r="G121" s="131">
        <v>1911800</v>
      </c>
    </row>
    <row r="122" spans="1:7" ht="12.75">
      <c r="A122" s="221" t="s">
        <v>684</v>
      </c>
      <c r="B122" s="222" t="s">
        <v>1453</v>
      </c>
      <c r="C122" s="223">
        <v>202703</v>
      </c>
      <c r="D122" s="223">
        <v>111</v>
      </c>
      <c r="E122" s="129">
        <v>4157500000</v>
      </c>
      <c r="F122" s="130">
        <v>0</v>
      </c>
      <c r="G122" s="131">
        <v>4689750</v>
      </c>
    </row>
    <row r="123" spans="1:7" ht="12.75">
      <c r="A123" s="221" t="s">
        <v>685</v>
      </c>
      <c r="B123" s="222" t="s">
        <v>1454</v>
      </c>
      <c r="C123" s="223">
        <v>202704</v>
      </c>
      <c r="D123" s="223">
        <v>112</v>
      </c>
      <c r="E123" s="129">
        <v>4157500000</v>
      </c>
      <c r="F123" s="130">
        <v>0</v>
      </c>
      <c r="G123" s="131">
        <v>9530000</v>
      </c>
    </row>
    <row r="124" spans="1:7" ht="12.75">
      <c r="A124" s="221" t="s">
        <v>686</v>
      </c>
      <c r="B124" s="222" t="s">
        <v>1455</v>
      </c>
      <c r="C124" s="223">
        <v>202705</v>
      </c>
      <c r="D124" s="223">
        <v>113</v>
      </c>
      <c r="E124" s="129">
        <v>4157500000</v>
      </c>
      <c r="F124" s="130">
        <v>25000000</v>
      </c>
      <c r="G124" s="131">
        <v>5057850</v>
      </c>
    </row>
    <row r="125" spans="1:7" ht="12.75">
      <c r="A125" s="221" t="s">
        <v>687</v>
      </c>
      <c r="B125" s="222" t="s">
        <v>1456</v>
      </c>
      <c r="C125" s="223">
        <v>202706</v>
      </c>
      <c r="D125" s="223">
        <v>114</v>
      </c>
      <c r="E125" s="129">
        <v>4132500000</v>
      </c>
      <c r="F125" s="130">
        <v>0</v>
      </c>
      <c r="G125" s="131">
        <v>22151950</v>
      </c>
    </row>
    <row r="126" spans="1:7" ht="12.75">
      <c r="A126" s="221" t="s">
        <v>688</v>
      </c>
      <c r="B126" s="222" t="s">
        <v>1457</v>
      </c>
      <c r="C126" s="223">
        <v>202707</v>
      </c>
      <c r="D126" s="223">
        <v>115</v>
      </c>
      <c r="E126" s="129">
        <v>4132500000</v>
      </c>
      <c r="F126" s="130">
        <v>0</v>
      </c>
      <c r="G126" s="131">
        <v>691850</v>
      </c>
    </row>
    <row r="127" spans="1:7" ht="12.75">
      <c r="A127" s="221" t="s">
        <v>689</v>
      </c>
      <c r="B127" s="222" t="s">
        <v>1458</v>
      </c>
      <c r="C127" s="223">
        <v>202708</v>
      </c>
      <c r="D127" s="223">
        <v>116</v>
      </c>
      <c r="E127" s="129">
        <v>4132500000</v>
      </c>
      <c r="F127" s="130">
        <v>0</v>
      </c>
      <c r="G127" s="131">
        <v>2008700</v>
      </c>
    </row>
    <row r="128" spans="1:7" ht="12.75">
      <c r="A128" s="221" t="s">
        <v>690</v>
      </c>
      <c r="B128" s="222" t="s">
        <v>1459</v>
      </c>
      <c r="C128" s="223">
        <v>202709</v>
      </c>
      <c r="D128" s="223">
        <v>117</v>
      </c>
      <c r="E128" s="129">
        <v>4132500000</v>
      </c>
      <c r="F128" s="130">
        <v>0</v>
      </c>
      <c r="G128" s="131">
        <v>614000</v>
      </c>
    </row>
    <row r="129" spans="1:7" ht="12.75">
      <c r="A129" s="221" t="s">
        <v>691</v>
      </c>
      <c r="B129" s="222" t="s">
        <v>1460</v>
      </c>
      <c r="C129" s="223">
        <v>202710</v>
      </c>
      <c r="D129" s="223">
        <v>118</v>
      </c>
      <c r="E129" s="129">
        <v>4132500000</v>
      </c>
      <c r="F129" s="130">
        <v>0</v>
      </c>
      <c r="G129" s="131">
        <v>3060750</v>
      </c>
    </row>
    <row r="130" spans="1:7" ht="12.75">
      <c r="A130" s="221" t="s">
        <v>692</v>
      </c>
      <c r="B130" s="222" t="s">
        <v>1461</v>
      </c>
      <c r="C130" s="223">
        <v>202711</v>
      </c>
      <c r="D130" s="223">
        <v>119</v>
      </c>
      <c r="E130" s="129">
        <v>4132500000</v>
      </c>
      <c r="F130" s="130">
        <v>0</v>
      </c>
      <c r="G130" s="131">
        <v>2277950</v>
      </c>
    </row>
    <row r="131" spans="1:7" ht="12.75">
      <c r="A131" s="221" t="s">
        <v>693</v>
      </c>
      <c r="B131" s="222" t="s">
        <v>1462</v>
      </c>
      <c r="C131" s="223">
        <v>202712</v>
      </c>
      <c r="D131" s="223">
        <v>120</v>
      </c>
      <c r="E131" s="129">
        <v>4132500000</v>
      </c>
      <c r="F131" s="130">
        <v>0</v>
      </c>
      <c r="G131" s="131">
        <v>2184000</v>
      </c>
    </row>
    <row r="132" spans="1:7" ht="12.75">
      <c r="A132" s="221" t="s">
        <v>694</v>
      </c>
      <c r="B132" s="222" t="s">
        <v>1463</v>
      </c>
      <c r="C132" s="223">
        <v>202801</v>
      </c>
      <c r="D132" s="223">
        <v>121</v>
      </c>
      <c r="E132" s="129">
        <v>4132500000</v>
      </c>
      <c r="F132" s="130">
        <v>0</v>
      </c>
      <c r="G132" s="131">
        <v>2636060</v>
      </c>
    </row>
    <row r="133" spans="1:7" ht="12.75">
      <c r="A133" s="221" t="s">
        <v>695</v>
      </c>
      <c r="B133" s="222" t="s">
        <v>1464</v>
      </c>
      <c r="C133" s="223">
        <v>202802</v>
      </c>
      <c r="D133" s="223">
        <v>122</v>
      </c>
      <c r="E133" s="129">
        <v>4132500000</v>
      </c>
      <c r="F133" s="130">
        <v>0</v>
      </c>
      <c r="G133" s="131">
        <v>1911800</v>
      </c>
    </row>
    <row r="134" spans="1:7" ht="12.75">
      <c r="A134" s="221" t="s">
        <v>696</v>
      </c>
      <c r="B134" s="222" t="s">
        <v>1465</v>
      </c>
      <c r="C134" s="223">
        <v>202803</v>
      </c>
      <c r="D134" s="223">
        <v>123</v>
      </c>
      <c r="E134" s="129">
        <v>4132500000</v>
      </c>
      <c r="F134" s="130">
        <v>0</v>
      </c>
      <c r="G134" s="131">
        <v>4689750</v>
      </c>
    </row>
    <row r="135" spans="1:7" ht="12.75">
      <c r="A135" s="221" t="s">
        <v>697</v>
      </c>
      <c r="B135" s="222" t="s">
        <v>1466</v>
      </c>
      <c r="C135" s="223">
        <v>202804</v>
      </c>
      <c r="D135" s="223">
        <v>124</v>
      </c>
      <c r="E135" s="129">
        <v>4132500000</v>
      </c>
      <c r="F135" s="130">
        <v>0</v>
      </c>
      <c r="G135" s="131">
        <v>9530000</v>
      </c>
    </row>
    <row r="136" spans="1:7" ht="12.75">
      <c r="A136" s="221" t="s">
        <v>698</v>
      </c>
      <c r="B136" s="222" t="s">
        <v>1467</v>
      </c>
      <c r="C136" s="223">
        <v>202805</v>
      </c>
      <c r="D136" s="223">
        <v>125</v>
      </c>
      <c r="E136" s="129">
        <v>4132500000</v>
      </c>
      <c r="F136" s="130">
        <v>81000000</v>
      </c>
      <c r="G136" s="131">
        <v>4490350</v>
      </c>
    </row>
    <row r="137" spans="1:7" ht="12.75">
      <c r="A137" s="221" t="s">
        <v>699</v>
      </c>
      <c r="B137" s="222" t="s">
        <v>1468</v>
      </c>
      <c r="C137" s="223">
        <v>202806</v>
      </c>
      <c r="D137" s="223">
        <v>126</v>
      </c>
      <c r="E137" s="129">
        <v>4051500000</v>
      </c>
      <c r="F137" s="130">
        <v>175000000</v>
      </c>
      <c r="G137" s="131">
        <v>22151950</v>
      </c>
    </row>
    <row r="138" spans="1:7" ht="12.75">
      <c r="A138" s="221" t="s">
        <v>700</v>
      </c>
      <c r="B138" s="222" t="s">
        <v>1469</v>
      </c>
      <c r="C138" s="223">
        <v>202807</v>
      </c>
      <c r="D138" s="223">
        <v>127</v>
      </c>
      <c r="E138" s="129">
        <v>3876500000</v>
      </c>
      <c r="F138" s="130">
        <v>0</v>
      </c>
      <c r="G138" s="131">
        <v>691850</v>
      </c>
    </row>
    <row r="139" spans="1:7" ht="12.75">
      <c r="A139" s="221" t="s">
        <v>701</v>
      </c>
      <c r="B139" s="222" t="s">
        <v>1470</v>
      </c>
      <c r="C139" s="223">
        <v>202808</v>
      </c>
      <c r="D139" s="223">
        <v>128</v>
      </c>
      <c r="E139" s="129">
        <v>3876500000</v>
      </c>
      <c r="F139" s="130">
        <v>30000000</v>
      </c>
      <c r="G139" s="131">
        <v>2008700</v>
      </c>
    </row>
    <row r="140" spans="1:7" ht="12.75">
      <c r="A140" s="221" t="s">
        <v>702</v>
      </c>
      <c r="B140" s="222" t="s">
        <v>1471</v>
      </c>
      <c r="C140" s="223">
        <v>202809</v>
      </c>
      <c r="D140" s="223">
        <v>129</v>
      </c>
      <c r="E140" s="129">
        <v>3846500000</v>
      </c>
      <c r="F140" s="130">
        <v>0</v>
      </c>
      <c r="G140" s="131">
        <v>614000</v>
      </c>
    </row>
    <row r="141" spans="1:7" ht="12.75">
      <c r="A141" s="221" t="s">
        <v>703</v>
      </c>
      <c r="B141" s="222" t="s">
        <v>1472</v>
      </c>
      <c r="C141" s="223">
        <v>202810</v>
      </c>
      <c r="D141" s="223">
        <v>130</v>
      </c>
      <c r="E141" s="129">
        <v>3846500000</v>
      </c>
      <c r="F141" s="130">
        <v>0</v>
      </c>
      <c r="G141" s="131">
        <v>3060750</v>
      </c>
    </row>
    <row r="142" spans="1:7" ht="12.75">
      <c r="A142" s="221" t="s">
        <v>704</v>
      </c>
      <c r="B142" s="222" t="s">
        <v>1473</v>
      </c>
      <c r="C142" s="223">
        <v>202811</v>
      </c>
      <c r="D142" s="223">
        <v>131</v>
      </c>
      <c r="E142" s="129">
        <v>3846500000</v>
      </c>
      <c r="F142" s="130">
        <v>0</v>
      </c>
      <c r="G142" s="131">
        <v>2277950</v>
      </c>
    </row>
    <row r="143" spans="1:7" ht="12.75">
      <c r="A143" s="221" t="s">
        <v>705</v>
      </c>
      <c r="B143" s="222" t="s">
        <v>1474</v>
      </c>
      <c r="C143" s="223">
        <v>202812</v>
      </c>
      <c r="D143" s="223">
        <v>132</v>
      </c>
      <c r="E143" s="129">
        <v>3846500000</v>
      </c>
      <c r="F143" s="130">
        <v>0</v>
      </c>
      <c r="G143" s="131">
        <v>2184000</v>
      </c>
    </row>
    <row r="144" spans="1:7" ht="12.75">
      <c r="A144" s="221" t="s">
        <v>706</v>
      </c>
      <c r="B144" s="222" t="s">
        <v>1475</v>
      </c>
      <c r="C144" s="223">
        <v>202901</v>
      </c>
      <c r="D144" s="223">
        <v>133</v>
      </c>
      <c r="E144" s="129">
        <v>3846500000</v>
      </c>
      <c r="F144" s="130">
        <v>0</v>
      </c>
      <c r="G144" s="131">
        <v>2636060</v>
      </c>
    </row>
    <row r="145" spans="1:7" ht="12.75">
      <c r="A145" s="221" t="s">
        <v>707</v>
      </c>
      <c r="B145" s="222" t="s">
        <v>1476</v>
      </c>
      <c r="C145" s="223">
        <v>202902</v>
      </c>
      <c r="D145" s="223">
        <v>134</v>
      </c>
      <c r="E145" s="129">
        <v>3846500000</v>
      </c>
      <c r="F145" s="130">
        <v>0</v>
      </c>
      <c r="G145" s="131">
        <v>1911800</v>
      </c>
    </row>
    <row r="146" spans="1:7" ht="12.75">
      <c r="A146" s="221" t="s">
        <v>708</v>
      </c>
      <c r="B146" s="222" t="s">
        <v>1477</v>
      </c>
      <c r="C146" s="223">
        <v>202903</v>
      </c>
      <c r="D146" s="223">
        <v>135</v>
      </c>
      <c r="E146" s="129">
        <v>3846500000</v>
      </c>
      <c r="F146" s="130">
        <v>0</v>
      </c>
      <c r="G146" s="131">
        <v>4689750</v>
      </c>
    </row>
    <row r="147" spans="1:7" ht="12.75">
      <c r="A147" s="221" t="s">
        <v>709</v>
      </c>
      <c r="B147" s="222" t="s">
        <v>1478</v>
      </c>
      <c r="C147" s="223">
        <v>202904</v>
      </c>
      <c r="D147" s="223">
        <v>136</v>
      </c>
      <c r="E147" s="129">
        <v>3846500000</v>
      </c>
      <c r="F147" s="130">
        <v>1000000000</v>
      </c>
      <c r="G147" s="131">
        <v>9530000</v>
      </c>
    </row>
    <row r="148" spans="1:7" ht="12.75">
      <c r="A148" s="221" t="s">
        <v>710</v>
      </c>
      <c r="B148" s="222" t="s">
        <v>1479</v>
      </c>
      <c r="C148" s="223">
        <v>202905</v>
      </c>
      <c r="D148" s="223">
        <v>137</v>
      </c>
      <c r="E148" s="129">
        <v>2846500000</v>
      </c>
      <c r="F148" s="130">
        <v>10000000</v>
      </c>
      <c r="G148" s="131">
        <v>2581300</v>
      </c>
    </row>
    <row r="149" spans="1:7" ht="12.75">
      <c r="A149" s="221" t="s">
        <v>711</v>
      </c>
      <c r="B149" s="222" t="s">
        <v>1480</v>
      </c>
      <c r="C149" s="223">
        <v>202906</v>
      </c>
      <c r="D149" s="223">
        <v>138</v>
      </c>
      <c r="E149" s="129">
        <v>2836500000</v>
      </c>
      <c r="F149" s="130">
        <v>0</v>
      </c>
      <c r="G149" s="131">
        <v>17377700</v>
      </c>
    </row>
    <row r="150" spans="1:7" ht="12.75">
      <c r="A150" s="221" t="s">
        <v>712</v>
      </c>
      <c r="B150" s="222" t="s">
        <v>1481</v>
      </c>
      <c r="C150" s="223">
        <v>202907</v>
      </c>
      <c r="D150" s="223">
        <v>139</v>
      </c>
      <c r="E150" s="129">
        <v>2836500000</v>
      </c>
      <c r="F150" s="130">
        <v>19000000</v>
      </c>
      <c r="G150" s="131">
        <v>691850</v>
      </c>
    </row>
    <row r="151" spans="1:7" ht="12.75">
      <c r="A151" s="221" t="s">
        <v>713</v>
      </c>
      <c r="B151" s="222" t="s">
        <v>1482</v>
      </c>
      <c r="C151" s="223">
        <v>202908</v>
      </c>
      <c r="D151" s="223">
        <v>140</v>
      </c>
      <c r="E151" s="129">
        <v>2817500000</v>
      </c>
      <c r="F151" s="130">
        <v>10000000</v>
      </c>
      <c r="G151" s="131">
        <v>1103700</v>
      </c>
    </row>
    <row r="152" spans="1:7" ht="12.75">
      <c r="A152" s="221" t="s">
        <v>714</v>
      </c>
      <c r="B152" s="222" t="s">
        <v>1483</v>
      </c>
      <c r="C152" s="223">
        <v>202909</v>
      </c>
      <c r="D152" s="223">
        <v>141</v>
      </c>
      <c r="E152" s="129">
        <v>2807500000</v>
      </c>
      <c r="F152" s="130">
        <v>20000000</v>
      </c>
      <c r="G152" s="131">
        <v>614000</v>
      </c>
    </row>
    <row r="153" spans="1:7" ht="12.75">
      <c r="A153" s="221" t="s">
        <v>715</v>
      </c>
      <c r="B153" s="222" t="s">
        <v>1484</v>
      </c>
      <c r="C153" s="223">
        <v>202910</v>
      </c>
      <c r="D153" s="223">
        <v>142</v>
      </c>
      <c r="E153" s="129">
        <v>2787500000</v>
      </c>
      <c r="F153" s="130">
        <v>0</v>
      </c>
      <c r="G153" s="131">
        <v>3060750</v>
      </c>
    </row>
    <row r="154" spans="1:7" ht="12.75">
      <c r="A154" s="221" t="s">
        <v>716</v>
      </c>
      <c r="B154" s="222" t="s">
        <v>1485</v>
      </c>
      <c r="C154" s="223">
        <v>202911</v>
      </c>
      <c r="D154" s="223">
        <v>143</v>
      </c>
      <c r="E154" s="129">
        <v>2787500000</v>
      </c>
      <c r="F154" s="130">
        <v>9000000</v>
      </c>
      <c r="G154" s="131">
        <v>2277950</v>
      </c>
    </row>
    <row r="155" spans="1:7" ht="12.75">
      <c r="A155" s="221" t="s">
        <v>717</v>
      </c>
      <c r="B155" s="222" t="s">
        <v>1486</v>
      </c>
      <c r="C155" s="223">
        <v>202912</v>
      </c>
      <c r="D155" s="223">
        <v>144</v>
      </c>
      <c r="E155" s="129">
        <v>2778500000</v>
      </c>
      <c r="F155" s="130">
        <v>0</v>
      </c>
      <c r="G155" s="131">
        <v>2184000</v>
      </c>
    </row>
    <row r="156" spans="1:7" ht="12.75">
      <c r="A156" s="221" t="s">
        <v>718</v>
      </c>
      <c r="B156" s="222" t="s">
        <v>1487</v>
      </c>
      <c r="C156" s="223">
        <v>203001</v>
      </c>
      <c r="D156" s="223">
        <v>145</v>
      </c>
      <c r="E156" s="129">
        <v>2778500000</v>
      </c>
      <c r="F156" s="130">
        <v>40000000</v>
      </c>
      <c r="G156" s="131">
        <v>2636060</v>
      </c>
    </row>
    <row r="157" spans="1:7" ht="12.75">
      <c r="A157" s="221" t="s">
        <v>719</v>
      </c>
      <c r="B157" s="222" t="s">
        <v>1488</v>
      </c>
      <c r="C157" s="223">
        <v>203002</v>
      </c>
      <c r="D157" s="223">
        <v>146</v>
      </c>
      <c r="E157" s="129">
        <v>2738500000</v>
      </c>
      <c r="F157" s="130">
        <v>0</v>
      </c>
      <c r="G157" s="131">
        <v>1911800</v>
      </c>
    </row>
    <row r="158" spans="1:7" ht="12.75">
      <c r="A158" s="221" t="s">
        <v>720</v>
      </c>
      <c r="B158" s="222" t="s">
        <v>1489</v>
      </c>
      <c r="C158" s="223">
        <v>203003</v>
      </c>
      <c r="D158" s="223">
        <v>147</v>
      </c>
      <c r="E158" s="129">
        <v>2738500000</v>
      </c>
      <c r="F158" s="130">
        <v>0</v>
      </c>
      <c r="G158" s="131">
        <v>4689750</v>
      </c>
    </row>
    <row r="159" spans="1:7" ht="12.75">
      <c r="A159" s="221" t="s">
        <v>721</v>
      </c>
      <c r="B159" s="222" t="s">
        <v>1490</v>
      </c>
      <c r="C159" s="223">
        <v>203004</v>
      </c>
      <c r="D159" s="223">
        <v>148</v>
      </c>
      <c r="E159" s="129">
        <v>2738500000</v>
      </c>
      <c r="F159" s="130">
        <v>0</v>
      </c>
      <c r="G159" s="131">
        <v>780000</v>
      </c>
    </row>
    <row r="160" spans="1:7" ht="12.75">
      <c r="A160" s="221" t="s">
        <v>722</v>
      </c>
      <c r="B160" s="222" t="s">
        <v>1491</v>
      </c>
      <c r="C160" s="223">
        <v>203005</v>
      </c>
      <c r="D160" s="223">
        <v>149</v>
      </c>
      <c r="E160" s="129">
        <v>2738500000</v>
      </c>
      <c r="F160" s="130">
        <v>0</v>
      </c>
      <c r="G160" s="131">
        <v>2334800</v>
      </c>
    </row>
    <row r="161" spans="1:7" ht="12.75">
      <c r="A161" s="221" t="s">
        <v>723</v>
      </c>
      <c r="B161" s="222" t="s">
        <v>1492</v>
      </c>
      <c r="C161" s="223">
        <v>203006</v>
      </c>
      <c r="D161" s="223">
        <v>150</v>
      </c>
      <c r="E161" s="129">
        <v>2738500000</v>
      </c>
      <c r="F161" s="130">
        <v>1000000000</v>
      </c>
      <c r="G161" s="131">
        <v>17377700</v>
      </c>
    </row>
    <row r="162" spans="1:7" ht="12.75">
      <c r="A162" s="221" t="s">
        <v>724</v>
      </c>
      <c r="B162" s="222" t="s">
        <v>1493</v>
      </c>
      <c r="C162" s="223">
        <v>203007</v>
      </c>
      <c r="D162" s="223">
        <v>151</v>
      </c>
      <c r="E162" s="129">
        <v>1738500000</v>
      </c>
      <c r="F162" s="130">
        <v>0</v>
      </c>
      <c r="G162" s="131">
        <v>295500</v>
      </c>
    </row>
    <row r="163" spans="1:7" ht="12.75">
      <c r="A163" s="221" t="s">
        <v>725</v>
      </c>
      <c r="B163" s="222" t="s">
        <v>1494</v>
      </c>
      <c r="C163" s="223">
        <v>203008</v>
      </c>
      <c r="D163" s="223">
        <v>152</v>
      </c>
      <c r="E163" s="129">
        <v>1738500000</v>
      </c>
      <c r="F163" s="130">
        <v>0</v>
      </c>
      <c r="G163" s="131">
        <v>917700</v>
      </c>
    </row>
    <row r="164" spans="1:7" ht="12.75">
      <c r="A164" s="221" t="s">
        <v>726</v>
      </c>
      <c r="B164" s="222" t="s">
        <v>1495</v>
      </c>
      <c r="C164" s="223">
        <v>203009</v>
      </c>
      <c r="D164" s="223">
        <v>153</v>
      </c>
      <c r="E164" s="129">
        <v>1738500000</v>
      </c>
      <c r="F164" s="130">
        <v>0</v>
      </c>
      <c r="G164" s="131">
        <v>0</v>
      </c>
    </row>
    <row r="165" spans="1:7" ht="12.75">
      <c r="A165" s="221" t="s">
        <v>727</v>
      </c>
      <c r="B165" s="222" t="s">
        <v>1496</v>
      </c>
      <c r="C165" s="223">
        <v>203010</v>
      </c>
      <c r="D165" s="223">
        <v>154</v>
      </c>
      <c r="E165" s="129">
        <v>1738500000</v>
      </c>
      <c r="F165" s="130">
        <v>0</v>
      </c>
      <c r="G165" s="131">
        <v>3060750</v>
      </c>
    </row>
    <row r="166" spans="1:7" ht="12.75">
      <c r="A166" s="221" t="s">
        <v>728</v>
      </c>
      <c r="B166" s="222" t="s">
        <v>1497</v>
      </c>
      <c r="C166" s="223">
        <v>203011</v>
      </c>
      <c r="D166" s="223">
        <v>155</v>
      </c>
      <c r="E166" s="129">
        <v>1738500000</v>
      </c>
      <c r="F166" s="130">
        <v>0</v>
      </c>
      <c r="G166" s="131">
        <v>2015150</v>
      </c>
    </row>
    <row r="167" spans="1:7" ht="12.75">
      <c r="A167" s="221" t="s">
        <v>729</v>
      </c>
      <c r="B167" s="222" t="s">
        <v>1498</v>
      </c>
      <c r="C167" s="223">
        <v>203012</v>
      </c>
      <c r="D167" s="223">
        <v>156</v>
      </c>
      <c r="E167" s="129">
        <v>1738500000</v>
      </c>
      <c r="F167" s="130">
        <v>0</v>
      </c>
      <c r="G167" s="131">
        <v>2184000</v>
      </c>
    </row>
    <row r="168" spans="1:7" ht="12.75">
      <c r="A168" s="221" t="s">
        <v>730</v>
      </c>
      <c r="B168" s="222" t="s">
        <v>1499</v>
      </c>
      <c r="C168" s="223">
        <v>203101</v>
      </c>
      <c r="D168" s="223">
        <v>157</v>
      </c>
      <c r="E168" s="129">
        <v>1738500000</v>
      </c>
      <c r="F168" s="130">
        <v>0</v>
      </c>
      <c r="G168" s="131">
        <v>2250060</v>
      </c>
    </row>
    <row r="169" spans="1:7" ht="12.75">
      <c r="A169" s="221" t="s">
        <v>731</v>
      </c>
      <c r="B169" s="222" t="s">
        <v>1500</v>
      </c>
      <c r="C169" s="223">
        <v>203102</v>
      </c>
      <c r="D169" s="223">
        <v>158</v>
      </c>
      <c r="E169" s="129">
        <v>1738500000</v>
      </c>
      <c r="F169" s="130">
        <v>0</v>
      </c>
      <c r="G169" s="131">
        <v>1911800</v>
      </c>
    </row>
    <row r="170" spans="1:7" ht="12.75">
      <c r="A170" s="221" t="s">
        <v>732</v>
      </c>
      <c r="B170" s="222" t="s">
        <v>1501</v>
      </c>
      <c r="C170" s="223">
        <v>203103</v>
      </c>
      <c r="D170" s="223">
        <v>159</v>
      </c>
      <c r="E170" s="129">
        <v>1738500000</v>
      </c>
      <c r="F170" s="130">
        <v>0</v>
      </c>
      <c r="G170" s="131">
        <v>4689750</v>
      </c>
    </row>
    <row r="171" spans="1:7" ht="12.75">
      <c r="A171" s="221" t="s">
        <v>733</v>
      </c>
      <c r="B171" s="222" t="s">
        <v>1502</v>
      </c>
      <c r="C171" s="223">
        <v>203104</v>
      </c>
      <c r="D171" s="223">
        <v>160</v>
      </c>
      <c r="E171" s="129">
        <v>1738500000</v>
      </c>
      <c r="F171" s="130">
        <v>0</v>
      </c>
      <c r="G171" s="131">
        <v>780000</v>
      </c>
    </row>
    <row r="172" spans="1:7" ht="12.75">
      <c r="A172" s="221" t="s">
        <v>734</v>
      </c>
      <c r="B172" s="222" t="s">
        <v>1503</v>
      </c>
      <c r="C172" s="223">
        <v>203105</v>
      </c>
      <c r="D172" s="223">
        <v>161</v>
      </c>
      <c r="E172" s="129">
        <v>1738500000</v>
      </c>
      <c r="F172" s="130">
        <v>0</v>
      </c>
      <c r="G172" s="131">
        <v>2334800</v>
      </c>
    </row>
    <row r="173" spans="1:7" ht="12.75">
      <c r="A173" s="221" t="s">
        <v>735</v>
      </c>
      <c r="B173" s="222" t="s">
        <v>1504</v>
      </c>
      <c r="C173" s="223">
        <v>203106</v>
      </c>
      <c r="D173" s="223">
        <v>162</v>
      </c>
      <c r="E173" s="129">
        <v>1738500000</v>
      </c>
      <c r="F173" s="130">
        <v>0</v>
      </c>
      <c r="G173" s="131">
        <v>7377700</v>
      </c>
    </row>
    <row r="174" spans="1:7" ht="12.75">
      <c r="A174" s="221" t="s">
        <v>736</v>
      </c>
      <c r="B174" s="222" t="s">
        <v>1505</v>
      </c>
      <c r="C174" s="223">
        <v>203107</v>
      </c>
      <c r="D174" s="223">
        <v>163</v>
      </c>
      <c r="E174" s="129">
        <v>1738500000</v>
      </c>
      <c r="F174" s="130">
        <v>0</v>
      </c>
      <c r="G174" s="131">
        <v>295500</v>
      </c>
    </row>
    <row r="175" spans="1:7" ht="12.75">
      <c r="A175" s="221" t="s">
        <v>737</v>
      </c>
      <c r="B175" s="222" t="s">
        <v>1506</v>
      </c>
      <c r="C175" s="223">
        <v>203108</v>
      </c>
      <c r="D175" s="223">
        <v>164</v>
      </c>
      <c r="E175" s="129">
        <v>1738500000</v>
      </c>
      <c r="F175" s="130">
        <v>0</v>
      </c>
      <c r="G175" s="131">
        <v>917700</v>
      </c>
    </row>
    <row r="176" spans="1:7" ht="12.75">
      <c r="A176" s="221" t="s">
        <v>738</v>
      </c>
      <c r="B176" s="222" t="s">
        <v>1507</v>
      </c>
      <c r="C176" s="223">
        <v>203109</v>
      </c>
      <c r="D176" s="223">
        <v>165</v>
      </c>
      <c r="E176" s="129">
        <v>1738500000</v>
      </c>
      <c r="F176" s="130">
        <v>0</v>
      </c>
      <c r="G176" s="131">
        <v>0</v>
      </c>
    </row>
    <row r="177" spans="1:7" ht="12.75">
      <c r="A177" s="221" t="s">
        <v>739</v>
      </c>
      <c r="B177" s="222" t="s">
        <v>1508</v>
      </c>
      <c r="C177" s="223">
        <v>203110</v>
      </c>
      <c r="D177" s="223">
        <v>166</v>
      </c>
      <c r="E177" s="129">
        <v>1738500000</v>
      </c>
      <c r="F177" s="130">
        <v>0</v>
      </c>
      <c r="G177" s="131">
        <v>3060750</v>
      </c>
    </row>
    <row r="178" spans="1:7" ht="12.75">
      <c r="A178" s="221" t="s">
        <v>740</v>
      </c>
      <c r="B178" s="222" t="s">
        <v>1509</v>
      </c>
      <c r="C178" s="223">
        <v>203111</v>
      </c>
      <c r="D178" s="223">
        <v>167</v>
      </c>
      <c r="E178" s="129">
        <v>1738500000</v>
      </c>
      <c r="F178" s="130">
        <v>0</v>
      </c>
      <c r="G178" s="131">
        <v>2015150</v>
      </c>
    </row>
    <row r="179" spans="1:7" ht="12.75">
      <c r="A179" s="221" t="s">
        <v>741</v>
      </c>
      <c r="B179" s="222" t="s">
        <v>1510</v>
      </c>
      <c r="C179" s="223">
        <v>203112</v>
      </c>
      <c r="D179" s="223">
        <v>168</v>
      </c>
      <c r="E179" s="129">
        <v>1738500000</v>
      </c>
      <c r="F179" s="130">
        <v>0</v>
      </c>
      <c r="G179" s="131">
        <v>2184000</v>
      </c>
    </row>
    <row r="180" spans="1:7" ht="12.75">
      <c r="A180" s="221" t="s">
        <v>742</v>
      </c>
      <c r="B180" s="222" t="s">
        <v>1511</v>
      </c>
      <c r="C180" s="223">
        <v>203201</v>
      </c>
      <c r="D180" s="223">
        <v>169</v>
      </c>
      <c r="E180" s="129">
        <v>1738500000</v>
      </c>
      <c r="F180" s="130">
        <v>25000000</v>
      </c>
      <c r="G180" s="131">
        <v>2250060</v>
      </c>
    </row>
    <row r="181" spans="1:7" ht="12.75">
      <c r="A181" s="221" t="s">
        <v>743</v>
      </c>
      <c r="B181" s="222" t="s">
        <v>1512</v>
      </c>
      <c r="C181" s="223">
        <v>203202</v>
      </c>
      <c r="D181" s="223">
        <v>170</v>
      </c>
      <c r="E181" s="129">
        <v>1713500000</v>
      </c>
      <c r="F181" s="130">
        <v>20000000</v>
      </c>
      <c r="G181" s="131">
        <v>1911800</v>
      </c>
    </row>
    <row r="182" spans="1:7" ht="12.75">
      <c r="A182" s="221" t="s">
        <v>744</v>
      </c>
      <c r="B182" s="222" t="s">
        <v>1513</v>
      </c>
      <c r="C182" s="223">
        <v>203203</v>
      </c>
      <c r="D182" s="223">
        <v>171</v>
      </c>
      <c r="E182" s="129">
        <v>1693500000</v>
      </c>
      <c r="F182" s="130">
        <v>25000000</v>
      </c>
      <c r="G182" s="131">
        <v>4689750</v>
      </c>
    </row>
    <row r="183" spans="1:7" ht="12.75">
      <c r="A183" s="221" t="s">
        <v>745</v>
      </c>
      <c r="B183" s="222" t="s">
        <v>1514</v>
      </c>
      <c r="C183" s="223">
        <v>203204</v>
      </c>
      <c r="D183" s="223">
        <v>172</v>
      </c>
      <c r="E183" s="129">
        <v>1668500000</v>
      </c>
      <c r="F183" s="130">
        <v>0</v>
      </c>
      <c r="G183" s="131">
        <v>780000</v>
      </c>
    </row>
    <row r="184" spans="1:7" ht="12.75">
      <c r="A184" s="221" t="s">
        <v>746</v>
      </c>
      <c r="B184" s="222" t="s">
        <v>1515</v>
      </c>
      <c r="C184" s="223">
        <v>203205</v>
      </c>
      <c r="D184" s="223">
        <v>173</v>
      </c>
      <c r="E184" s="129">
        <v>1668500000</v>
      </c>
      <c r="F184" s="130">
        <v>0</v>
      </c>
      <c r="G184" s="131">
        <v>2334800</v>
      </c>
    </row>
    <row r="185" spans="1:7" ht="12.75">
      <c r="A185" s="221" t="s">
        <v>747</v>
      </c>
      <c r="B185" s="222" t="s">
        <v>1516</v>
      </c>
      <c r="C185" s="223">
        <v>203206</v>
      </c>
      <c r="D185" s="223">
        <v>174</v>
      </c>
      <c r="E185" s="129">
        <v>1668500000</v>
      </c>
      <c r="F185" s="130">
        <v>420000000</v>
      </c>
      <c r="G185" s="131">
        <v>7377700</v>
      </c>
    </row>
    <row r="186" spans="1:7" ht="12.75">
      <c r="A186" s="221" t="s">
        <v>748</v>
      </c>
      <c r="B186" s="222" t="s">
        <v>1517</v>
      </c>
      <c r="C186" s="223">
        <v>203207</v>
      </c>
      <c r="D186" s="223">
        <v>175</v>
      </c>
      <c r="E186" s="129">
        <v>1248500000</v>
      </c>
      <c r="F186" s="130">
        <v>0</v>
      </c>
      <c r="G186" s="131">
        <v>295500</v>
      </c>
    </row>
    <row r="187" spans="1:7" ht="12.75">
      <c r="A187" s="221" t="s">
        <v>749</v>
      </c>
      <c r="B187" s="222" t="s">
        <v>1518</v>
      </c>
      <c r="C187" s="223">
        <v>203208</v>
      </c>
      <c r="D187" s="223">
        <v>176</v>
      </c>
      <c r="E187" s="129">
        <v>1248500000</v>
      </c>
      <c r="F187" s="130">
        <v>0</v>
      </c>
      <c r="G187" s="131">
        <v>917700</v>
      </c>
    </row>
    <row r="188" spans="1:7" ht="12.75">
      <c r="A188" s="221" t="s">
        <v>750</v>
      </c>
      <c r="B188" s="222" t="s">
        <v>1519</v>
      </c>
      <c r="C188" s="223">
        <v>203209</v>
      </c>
      <c r="D188" s="223">
        <v>177</v>
      </c>
      <c r="E188" s="129">
        <v>1248500000</v>
      </c>
      <c r="F188" s="130">
        <v>0</v>
      </c>
      <c r="G188" s="131">
        <v>0</v>
      </c>
    </row>
    <row r="189" spans="1:7" ht="12.75">
      <c r="A189" s="221" t="s">
        <v>751</v>
      </c>
      <c r="B189" s="222" t="s">
        <v>1520</v>
      </c>
      <c r="C189" s="223">
        <v>203210</v>
      </c>
      <c r="D189" s="223">
        <v>178</v>
      </c>
      <c r="E189" s="129">
        <v>1248500000</v>
      </c>
      <c r="F189" s="130">
        <v>0</v>
      </c>
      <c r="G189" s="131">
        <v>3060750</v>
      </c>
    </row>
    <row r="190" spans="1:7" ht="12.75">
      <c r="A190" s="221" t="s">
        <v>752</v>
      </c>
      <c r="B190" s="222" t="s">
        <v>1521</v>
      </c>
      <c r="C190" s="223">
        <v>203211</v>
      </c>
      <c r="D190" s="223">
        <v>179</v>
      </c>
      <c r="E190" s="129">
        <v>1248500000</v>
      </c>
      <c r="F190" s="130">
        <v>0</v>
      </c>
      <c r="G190" s="131">
        <v>2015150</v>
      </c>
    </row>
    <row r="191" spans="1:7" ht="12.75">
      <c r="A191" s="221" t="s">
        <v>753</v>
      </c>
      <c r="B191" s="222" t="s">
        <v>1522</v>
      </c>
      <c r="C191" s="223">
        <v>203212</v>
      </c>
      <c r="D191" s="223">
        <v>180</v>
      </c>
      <c r="E191" s="129">
        <v>1248500000</v>
      </c>
      <c r="F191" s="130">
        <v>0</v>
      </c>
      <c r="G191" s="131">
        <v>2184000</v>
      </c>
    </row>
    <row r="192" spans="1:7" ht="12.75">
      <c r="A192" s="221" t="s">
        <v>754</v>
      </c>
      <c r="B192" s="222" t="s">
        <v>1523</v>
      </c>
      <c r="C192" s="223">
        <v>203301</v>
      </c>
      <c r="D192" s="223">
        <v>181</v>
      </c>
      <c r="E192" s="129">
        <v>1248500000</v>
      </c>
      <c r="F192" s="130">
        <v>0</v>
      </c>
      <c r="G192" s="131">
        <v>1902560</v>
      </c>
    </row>
    <row r="193" spans="1:7" ht="12.75">
      <c r="A193" s="221" t="s">
        <v>755</v>
      </c>
      <c r="B193" s="222" t="s">
        <v>1524</v>
      </c>
      <c r="C193" s="223">
        <v>203302</v>
      </c>
      <c r="D193" s="223">
        <v>182</v>
      </c>
      <c r="E193" s="129">
        <v>1248500000</v>
      </c>
      <c r="F193" s="130">
        <v>0</v>
      </c>
      <c r="G193" s="131">
        <v>1646600</v>
      </c>
    </row>
    <row r="194" spans="1:7" ht="12.75">
      <c r="A194" s="221" t="s">
        <v>756</v>
      </c>
      <c r="B194" s="222" t="s">
        <v>1525</v>
      </c>
      <c r="C194" s="223">
        <v>203303</v>
      </c>
      <c r="D194" s="223">
        <v>183</v>
      </c>
      <c r="E194" s="129">
        <v>1248500000</v>
      </c>
      <c r="F194" s="130">
        <v>0</v>
      </c>
      <c r="G194" s="131">
        <v>4346000</v>
      </c>
    </row>
    <row r="195" spans="1:7" ht="12.75">
      <c r="A195" s="221" t="s">
        <v>757</v>
      </c>
      <c r="B195" s="222" t="s">
        <v>1526</v>
      </c>
      <c r="C195" s="223">
        <v>203304</v>
      </c>
      <c r="D195" s="223">
        <v>184</v>
      </c>
      <c r="E195" s="129">
        <v>1248500000</v>
      </c>
      <c r="F195" s="130">
        <v>0</v>
      </c>
      <c r="G195" s="131">
        <v>780000</v>
      </c>
    </row>
    <row r="196" spans="1:7" ht="12.75">
      <c r="A196" s="221" t="s">
        <v>758</v>
      </c>
      <c r="B196" s="222" t="s">
        <v>1527</v>
      </c>
      <c r="C196" s="223">
        <v>203305</v>
      </c>
      <c r="D196" s="223">
        <v>185</v>
      </c>
      <c r="E196" s="129">
        <v>1248500000</v>
      </c>
      <c r="F196" s="130">
        <v>0</v>
      </c>
      <c r="G196" s="131">
        <v>2334800</v>
      </c>
    </row>
    <row r="197" spans="1:7" ht="12.75">
      <c r="A197" s="221" t="s">
        <v>759</v>
      </c>
      <c r="B197" s="222" t="s">
        <v>1528</v>
      </c>
      <c r="C197" s="223">
        <v>203306</v>
      </c>
      <c r="D197" s="223">
        <v>186</v>
      </c>
      <c r="E197" s="129">
        <v>1248500000</v>
      </c>
      <c r="F197" s="130">
        <v>0</v>
      </c>
      <c r="G197" s="131">
        <v>3702700</v>
      </c>
    </row>
    <row r="198" spans="1:7" ht="12.75">
      <c r="A198" s="221" t="s">
        <v>760</v>
      </c>
      <c r="B198" s="222" t="s">
        <v>1529</v>
      </c>
      <c r="C198" s="223">
        <v>203307</v>
      </c>
      <c r="D198" s="223">
        <v>187</v>
      </c>
      <c r="E198" s="129">
        <v>1248500000</v>
      </c>
      <c r="F198" s="130">
        <v>0</v>
      </c>
      <c r="G198" s="131">
        <v>295500</v>
      </c>
    </row>
    <row r="199" spans="1:7" ht="12.75">
      <c r="A199" s="221" t="s">
        <v>761</v>
      </c>
      <c r="B199" s="222" t="s">
        <v>1530</v>
      </c>
      <c r="C199" s="223">
        <v>203308</v>
      </c>
      <c r="D199" s="223">
        <v>188</v>
      </c>
      <c r="E199" s="129">
        <v>1248500000</v>
      </c>
      <c r="F199" s="130">
        <v>0</v>
      </c>
      <c r="G199" s="131">
        <v>917700</v>
      </c>
    </row>
    <row r="200" spans="1:7" ht="12.75">
      <c r="A200" s="221" t="s">
        <v>762</v>
      </c>
      <c r="B200" s="222" t="s">
        <v>1531</v>
      </c>
      <c r="C200" s="223">
        <v>203309</v>
      </c>
      <c r="D200" s="223">
        <v>189</v>
      </c>
      <c r="E200" s="129">
        <v>1248500000</v>
      </c>
      <c r="F200" s="130">
        <v>0</v>
      </c>
      <c r="G200" s="131">
        <v>0</v>
      </c>
    </row>
    <row r="201" spans="1:7" ht="12.75">
      <c r="A201" s="221" t="s">
        <v>763</v>
      </c>
      <c r="B201" s="222" t="s">
        <v>1532</v>
      </c>
      <c r="C201" s="223">
        <v>203310</v>
      </c>
      <c r="D201" s="223">
        <v>190</v>
      </c>
      <c r="E201" s="129">
        <v>1248500000</v>
      </c>
      <c r="F201" s="130">
        <v>30000000</v>
      </c>
      <c r="G201" s="131">
        <v>3060750</v>
      </c>
    </row>
    <row r="202" spans="1:7" ht="12.75">
      <c r="A202" s="221" t="s">
        <v>764</v>
      </c>
      <c r="B202" s="222" t="s">
        <v>1533</v>
      </c>
      <c r="C202" s="223">
        <v>203311</v>
      </c>
      <c r="D202" s="223">
        <v>191</v>
      </c>
      <c r="E202" s="129">
        <v>1218500000</v>
      </c>
      <c r="F202" s="130">
        <v>30500000</v>
      </c>
      <c r="G202" s="131">
        <v>2015150</v>
      </c>
    </row>
    <row r="203" spans="1:7" ht="12.75">
      <c r="A203" s="221" t="s">
        <v>765</v>
      </c>
      <c r="B203" s="222" t="s">
        <v>1534</v>
      </c>
      <c r="C203" s="223">
        <v>203312</v>
      </c>
      <c r="D203" s="223">
        <v>192</v>
      </c>
      <c r="E203" s="129">
        <v>1188000000</v>
      </c>
      <c r="F203" s="130">
        <v>0</v>
      </c>
      <c r="G203" s="131">
        <v>2184000</v>
      </c>
    </row>
    <row r="204" spans="1:7" ht="12.75">
      <c r="A204" s="221" t="s">
        <v>766</v>
      </c>
      <c r="B204" s="222" t="s">
        <v>1535</v>
      </c>
      <c r="C204" s="223">
        <v>203401</v>
      </c>
      <c r="D204" s="223">
        <v>193</v>
      </c>
      <c r="E204" s="129">
        <v>1188000000</v>
      </c>
      <c r="F204" s="130">
        <v>50000000</v>
      </c>
      <c r="G204" s="131">
        <v>1902560</v>
      </c>
    </row>
    <row r="205" spans="1:7" ht="12.75">
      <c r="A205" s="221" t="s">
        <v>767</v>
      </c>
      <c r="B205" s="222" t="s">
        <v>1536</v>
      </c>
      <c r="C205" s="223">
        <v>203402</v>
      </c>
      <c r="D205" s="223">
        <v>194</v>
      </c>
      <c r="E205" s="129">
        <v>1138000000</v>
      </c>
      <c r="F205" s="130">
        <v>0</v>
      </c>
      <c r="G205" s="131">
        <v>1646600</v>
      </c>
    </row>
    <row r="206" spans="1:7" ht="12.75">
      <c r="A206" s="221" t="s">
        <v>768</v>
      </c>
      <c r="B206" s="222" t="s">
        <v>1537</v>
      </c>
      <c r="C206" s="223">
        <v>203403</v>
      </c>
      <c r="D206" s="223">
        <v>195</v>
      </c>
      <c r="E206" s="129">
        <v>1138000000</v>
      </c>
      <c r="F206" s="130">
        <v>0</v>
      </c>
      <c r="G206" s="131">
        <v>4346000</v>
      </c>
    </row>
    <row r="207" spans="1:7" ht="12.75">
      <c r="A207" s="221" t="s">
        <v>769</v>
      </c>
      <c r="B207" s="222" t="s">
        <v>1538</v>
      </c>
      <c r="C207" s="223">
        <v>203404</v>
      </c>
      <c r="D207" s="223">
        <v>196</v>
      </c>
      <c r="E207" s="129">
        <v>1138000000</v>
      </c>
      <c r="F207" s="130">
        <v>0</v>
      </c>
      <c r="G207" s="131">
        <v>780000</v>
      </c>
    </row>
    <row r="208" spans="1:7" ht="12.75">
      <c r="A208" s="221" t="s">
        <v>770</v>
      </c>
      <c r="B208" s="222" t="s">
        <v>1539</v>
      </c>
      <c r="C208" s="223">
        <v>203405</v>
      </c>
      <c r="D208" s="223">
        <v>197</v>
      </c>
      <c r="E208" s="129">
        <v>1138000000</v>
      </c>
      <c r="F208" s="130">
        <v>62000000</v>
      </c>
      <c r="G208" s="131">
        <v>2334800</v>
      </c>
    </row>
    <row r="209" spans="1:7" ht="12.75">
      <c r="A209" s="221" t="s">
        <v>771</v>
      </c>
      <c r="B209" s="222" t="s">
        <v>1540</v>
      </c>
      <c r="C209" s="223">
        <v>203406</v>
      </c>
      <c r="D209" s="223">
        <v>198</v>
      </c>
      <c r="E209" s="129">
        <v>1076000000</v>
      </c>
      <c r="F209" s="130">
        <v>0</v>
      </c>
      <c r="G209" s="131">
        <v>3702700</v>
      </c>
    </row>
    <row r="210" spans="1:7" ht="12.75">
      <c r="A210" s="221" t="s">
        <v>772</v>
      </c>
      <c r="B210" s="222" t="s">
        <v>1541</v>
      </c>
      <c r="C210" s="223">
        <v>203407</v>
      </c>
      <c r="D210" s="223">
        <v>199</v>
      </c>
      <c r="E210" s="129">
        <v>1076000000</v>
      </c>
      <c r="F210" s="130">
        <v>0</v>
      </c>
      <c r="G210" s="131">
        <v>295500</v>
      </c>
    </row>
    <row r="211" spans="1:7" ht="12.75">
      <c r="A211" s="221" t="s">
        <v>773</v>
      </c>
      <c r="B211" s="222" t="s">
        <v>1542</v>
      </c>
      <c r="C211" s="223">
        <v>203408</v>
      </c>
      <c r="D211" s="223">
        <v>200</v>
      </c>
      <c r="E211" s="129">
        <v>1076000000</v>
      </c>
      <c r="F211" s="130">
        <v>0</v>
      </c>
      <c r="G211" s="131">
        <v>917700</v>
      </c>
    </row>
    <row r="212" spans="1:7" ht="12.75">
      <c r="A212" s="221" t="s">
        <v>774</v>
      </c>
      <c r="B212" s="222" t="s">
        <v>1543</v>
      </c>
      <c r="C212" s="223">
        <v>203409</v>
      </c>
      <c r="D212" s="223">
        <v>201</v>
      </c>
      <c r="E212" s="129">
        <v>1076000000</v>
      </c>
      <c r="F212" s="130">
        <v>0</v>
      </c>
      <c r="G212" s="131">
        <v>0</v>
      </c>
    </row>
    <row r="213" spans="1:7" ht="12.75">
      <c r="A213" s="221" t="s">
        <v>775</v>
      </c>
      <c r="B213" s="222" t="s">
        <v>1544</v>
      </c>
      <c r="C213" s="223">
        <v>203410</v>
      </c>
      <c r="D213" s="223">
        <v>202</v>
      </c>
      <c r="E213" s="129">
        <v>1076000000</v>
      </c>
      <c r="F213" s="130">
        <v>0</v>
      </c>
      <c r="G213" s="131">
        <v>2126250</v>
      </c>
    </row>
    <row r="214" spans="1:7" ht="12.75">
      <c r="A214" s="221" t="s">
        <v>776</v>
      </c>
      <c r="B214" s="222" t="s">
        <v>1545</v>
      </c>
      <c r="C214" s="223">
        <v>203411</v>
      </c>
      <c r="D214" s="223">
        <v>203</v>
      </c>
      <c r="E214" s="129">
        <v>1076000000</v>
      </c>
      <c r="F214" s="130">
        <v>0</v>
      </c>
      <c r="G214" s="131">
        <v>1088000</v>
      </c>
    </row>
    <row r="215" spans="1:7" ht="12.75">
      <c r="A215" s="221" t="s">
        <v>777</v>
      </c>
      <c r="B215" s="222" t="s">
        <v>1546</v>
      </c>
      <c r="C215" s="223">
        <v>203412</v>
      </c>
      <c r="D215" s="223">
        <v>204</v>
      </c>
      <c r="E215" s="129">
        <v>1076000000</v>
      </c>
      <c r="F215" s="130">
        <v>10000000</v>
      </c>
      <c r="G215" s="131">
        <v>2184000</v>
      </c>
    </row>
    <row r="216" spans="1:7" ht="12.75">
      <c r="A216" s="221" t="s">
        <v>778</v>
      </c>
      <c r="B216" s="222" t="s">
        <v>1547</v>
      </c>
      <c r="C216" s="223">
        <v>203501</v>
      </c>
      <c r="D216" s="223">
        <v>205</v>
      </c>
      <c r="E216" s="129">
        <v>1066000000</v>
      </c>
      <c r="F216" s="130">
        <v>0</v>
      </c>
      <c r="G216" s="131">
        <v>378810</v>
      </c>
    </row>
    <row r="217" spans="1:7" ht="12.75">
      <c r="A217" s="221" t="s">
        <v>779</v>
      </c>
      <c r="B217" s="222" t="s">
        <v>1548</v>
      </c>
      <c r="C217" s="223">
        <v>203502</v>
      </c>
      <c r="D217" s="223">
        <v>206</v>
      </c>
      <c r="E217" s="129">
        <v>1066000000</v>
      </c>
      <c r="F217" s="130">
        <v>5000000</v>
      </c>
      <c r="G217" s="131">
        <v>1646600</v>
      </c>
    </row>
    <row r="218" spans="1:7" ht="12.75">
      <c r="A218" s="221" t="s">
        <v>780</v>
      </c>
      <c r="B218" s="222" t="s">
        <v>1549</v>
      </c>
      <c r="C218" s="223">
        <v>203503</v>
      </c>
      <c r="D218" s="223">
        <v>207</v>
      </c>
      <c r="E218" s="129">
        <v>1061000000</v>
      </c>
      <c r="F218" s="130">
        <v>0</v>
      </c>
      <c r="G218" s="131">
        <v>4346000</v>
      </c>
    </row>
    <row r="219" spans="1:7" ht="12.75">
      <c r="A219" s="221" t="s">
        <v>781</v>
      </c>
      <c r="B219" s="222" t="s">
        <v>1550</v>
      </c>
      <c r="C219" s="223">
        <v>203504</v>
      </c>
      <c r="D219" s="223">
        <v>208</v>
      </c>
      <c r="E219" s="129">
        <v>1061000000</v>
      </c>
      <c r="F219" s="130">
        <v>0</v>
      </c>
      <c r="G219" s="131">
        <v>780000</v>
      </c>
    </row>
    <row r="220" spans="1:7" ht="12.75">
      <c r="A220" s="221" t="s">
        <v>782</v>
      </c>
      <c r="B220" s="222" t="s">
        <v>1551</v>
      </c>
      <c r="C220" s="223">
        <v>203505</v>
      </c>
      <c r="D220" s="223">
        <v>209</v>
      </c>
      <c r="E220" s="129">
        <v>1061000000</v>
      </c>
      <c r="F220" s="130">
        <v>0</v>
      </c>
      <c r="G220" s="131">
        <v>760000</v>
      </c>
    </row>
    <row r="221" spans="1:7" ht="12.75">
      <c r="A221" s="221" t="s">
        <v>783</v>
      </c>
      <c r="B221" s="222" t="s">
        <v>1552</v>
      </c>
      <c r="C221" s="223">
        <v>203506</v>
      </c>
      <c r="D221" s="223">
        <v>210</v>
      </c>
      <c r="E221" s="129">
        <v>1061000000</v>
      </c>
      <c r="F221" s="130">
        <v>0</v>
      </c>
      <c r="G221" s="131">
        <v>3702700</v>
      </c>
    </row>
    <row r="222" spans="1:7" ht="12.75">
      <c r="A222" s="221" t="s">
        <v>784</v>
      </c>
      <c r="B222" s="222" t="s">
        <v>1553</v>
      </c>
      <c r="C222" s="223">
        <v>203507</v>
      </c>
      <c r="D222" s="223">
        <v>211</v>
      </c>
      <c r="E222" s="129">
        <v>1061000000</v>
      </c>
      <c r="F222" s="130">
        <v>0</v>
      </c>
      <c r="G222" s="131">
        <v>295500</v>
      </c>
    </row>
    <row r="223" spans="1:7" ht="12.75">
      <c r="A223" s="221" t="s">
        <v>785</v>
      </c>
      <c r="B223" s="222" t="s">
        <v>1554</v>
      </c>
      <c r="C223" s="223">
        <v>203508</v>
      </c>
      <c r="D223" s="223">
        <v>212</v>
      </c>
      <c r="E223" s="129">
        <v>1061000000</v>
      </c>
      <c r="F223" s="130">
        <v>0</v>
      </c>
      <c r="G223" s="131">
        <v>917700</v>
      </c>
    </row>
    <row r="224" spans="1:7" ht="12.75">
      <c r="A224" s="221" t="s">
        <v>786</v>
      </c>
      <c r="B224" s="222" t="s">
        <v>1555</v>
      </c>
      <c r="C224" s="223">
        <v>203509</v>
      </c>
      <c r="D224" s="223">
        <v>213</v>
      </c>
      <c r="E224" s="129">
        <v>1061000000</v>
      </c>
      <c r="F224" s="130">
        <v>0</v>
      </c>
      <c r="G224" s="131">
        <v>0</v>
      </c>
    </row>
    <row r="225" spans="1:7" ht="12.75">
      <c r="A225" s="221" t="s">
        <v>787</v>
      </c>
      <c r="B225" s="222" t="s">
        <v>1556</v>
      </c>
      <c r="C225" s="223">
        <v>203510</v>
      </c>
      <c r="D225" s="223">
        <v>214</v>
      </c>
      <c r="E225" s="129">
        <v>1061000000</v>
      </c>
      <c r="F225" s="130">
        <v>0</v>
      </c>
      <c r="G225" s="131">
        <v>2126250</v>
      </c>
    </row>
    <row r="226" spans="1:7" ht="12.75">
      <c r="A226" s="221" t="s">
        <v>788</v>
      </c>
      <c r="B226" s="222" t="s">
        <v>1557</v>
      </c>
      <c r="C226" s="223">
        <v>203511</v>
      </c>
      <c r="D226" s="223">
        <v>215</v>
      </c>
      <c r="E226" s="129">
        <v>1061000000</v>
      </c>
      <c r="F226" s="130">
        <v>0</v>
      </c>
      <c r="G226" s="131">
        <v>1088000</v>
      </c>
    </row>
    <row r="227" spans="1:7" ht="12.75">
      <c r="A227" s="221" t="s">
        <v>789</v>
      </c>
      <c r="B227" s="222" t="s">
        <v>1558</v>
      </c>
      <c r="C227" s="223">
        <v>203512</v>
      </c>
      <c r="D227" s="223">
        <v>216</v>
      </c>
      <c r="E227" s="129">
        <v>1061000000</v>
      </c>
      <c r="F227" s="130">
        <v>20000000</v>
      </c>
      <c r="G227" s="131">
        <v>1884000</v>
      </c>
    </row>
    <row r="228" spans="1:7" ht="12.75">
      <c r="A228" s="221" t="s">
        <v>790</v>
      </c>
      <c r="B228" s="222" t="s">
        <v>1559</v>
      </c>
      <c r="C228" s="223">
        <v>203601</v>
      </c>
      <c r="D228" s="223">
        <v>217</v>
      </c>
      <c r="E228" s="129">
        <v>1041000000</v>
      </c>
      <c r="F228" s="130">
        <v>0</v>
      </c>
      <c r="G228" s="131">
        <v>378810</v>
      </c>
    </row>
    <row r="229" spans="1:7" ht="12.75">
      <c r="A229" s="221" t="s">
        <v>791</v>
      </c>
      <c r="B229" s="222" t="s">
        <v>1560</v>
      </c>
      <c r="C229" s="223">
        <v>203602</v>
      </c>
      <c r="D229" s="223">
        <v>218</v>
      </c>
      <c r="E229" s="129">
        <v>1041000000</v>
      </c>
      <c r="F229" s="130">
        <v>0</v>
      </c>
      <c r="G229" s="131">
        <v>1586100</v>
      </c>
    </row>
    <row r="230" spans="1:7" ht="12.75">
      <c r="A230" s="221" t="s">
        <v>792</v>
      </c>
      <c r="B230" s="222" t="s">
        <v>1561</v>
      </c>
      <c r="C230" s="223">
        <v>203603</v>
      </c>
      <c r="D230" s="223">
        <v>219</v>
      </c>
      <c r="E230" s="129">
        <v>1041000000</v>
      </c>
      <c r="F230" s="130">
        <v>0</v>
      </c>
      <c r="G230" s="131">
        <v>4346000</v>
      </c>
    </row>
    <row r="231" spans="1:7" ht="12.75">
      <c r="A231" s="221" t="s">
        <v>793</v>
      </c>
      <c r="B231" s="222" t="s">
        <v>1562</v>
      </c>
      <c r="C231" s="223">
        <v>203604</v>
      </c>
      <c r="D231" s="223">
        <v>220</v>
      </c>
      <c r="E231" s="129">
        <v>1041000000</v>
      </c>
      <c r="F231" s="130">
        <v>0</v>
      </c>
      <c r="G231" s="131">
        <v>780000</v>
      </c>
    </row>
    <row r="232" spans="1:7" ht="12.75">
      <c r="A232" s="221" t="s">
        <v>794</v>
      </c>
      <c r="B232" s="222" t="s">
        <v>1563</v>
      </c>
      <c r="C232" s="223">
        <v>203605</v>
      </c>
      <c r="D232" s="223">
        <v>221</v>
      </c>
      <c r="E232" s="129">
        <v>1041000000</v>
      </c>
      <c r="F232" s="130">
        <v>0</v>
      </c>
      <c r="G232" s="131">
        <v>760000</v>
      </c>
    </row>
    <row r="233" spans="1:7" ht="12.75">
      <c r="A233" s="221" t="s">
        <v>795</v>
      </c>
      <c r="B233" s="222" t="s">
        <v>1564</v>
      </c>
      <c r="C233" s="223">
        <v>203606</v>
      </c>
      <c r="D233" s="223">
        <v>222</v>
      </c>
      <c r="E233" s="129">
        <v>1041000000</v>
      </c>
      <c r="F233" s="130">
        <v>60000000</v>
      </c>
      <c r="G233" s="131">
        <v>3702700</v>
      </c>
    </row>
    <row r="234" spans="1:7" ht="12.75">
      <c r="A234" s="221" t="s">
        <v>796</v>
      </c>
      <c r="B234" s="222" t="s">
        <v>1565</v>
      </c>
      <c r="C234" s="223">
        <v>203607</v>
      </c>
      <c r="D234" s="223">
        <v>223</v>
      </c>
      <c r="E234" s="129">
        <v>981000000</v>
      </c>
      <c r="F234" s="130">
        <v>0</v>
      </c>
      <c r="G234" s="131">
        <v>295500</v>
      </c>
    </row>
    <row r="235" spans="1:7" ht="12.75">
      <c r="A235" s="221" t="s">
        <v>797</v>
      </c>
      <c r="B235" s="222" t="s">
        <v>1566</v>
      </c>
      <c r="C235" s="223">
        <v>203608</v>
      </c>
      <c r="D235" s="223">
        <v>224</v>
      </c>
      <c r="E235" s="129">
        <v>981000000</v>
      </c>
      <c r="F235" s="130">
        <v>0</v>
      </c>
      <c r="G235" s="131">
        <v>917700</v>
      </c>
    </row>
    <row r="236" spans="1:7" ht="12.75">
      <c r="A236" s="221" t="s">
        <v>798</v>
      </c>
      <c r="B236" s="222" t="s">
        <v>1567</v>
      </c>
      <c r="C236" s="223">
        <v>203609</v>
      </c>
      <c r="D236" s="223">
        <v>225</v>
      </c>
      <c r="E236" s="129">
        <v>981000000</v>
      </c>
      <c r="F236" s="130">
        <v>0</v>
      </c>
      <c r="G236" s="131">
        <v>0</v>
      </c>
    </row>
    <row r="237" spans="1:7" ht="12.75">
      <c r="A237" s="221" t="s">
        <v>799</v>
      </c>
      <c r="B237" s="222" t="s">
        <v>1568</v>
      </c>
      <c r="C237" s="223">
        <v>203610</v>
      </c>
      <c r="D237" s="223">
        <v>226</v>
      </c>
      <c r="E237" s="129">
        <v>981000000</v>
      </c>
      <c r="F237" s="130">
        <v>0</v>
      </c>
      <c r="G237" s="131">
        <v>2126250</v>
      </c>
    </row>
    <row r="238" spans="1:7" ht="12.75">
      <c r="A238" s="221" t="s">
        <v>800</v>
      </c>
      <c r="B238" s="222" t="s">
        <v>1569</v>
      </c>
      <c r="C238" s="223">
        <v>203611</v>
      </c>
      <c r="D238" s="223">
        <v>227</v>
      </c>
      <c r="E238" s="129">
        <v>981000000</v>
      </c>
      <c r="F238" s="130">
        <v>0</v>
      </c>
      <c r="G238" s="131">
        <v>1088000</v>
      </c>
    </row>
    <row r="239" spans="1:7" ht="12.75">
      <c r="A239" s="221" t="s">
        <v>801</v>
      </c>
      <c r="B239" s="222" t="s">
        <v>1570</v>
      </c>
      <c r="C239" s="223">
        <v>203612</v>
      </c>
      <c r="D239" s="223">
        <v>228</v>
      </c>
      <c r="E239" s="129">
        <v>981000000</v>
      </c>
      <c r="F239" s="130">
        <v>0</v>
      </c>
      <c r="G239" s="131">
        <v>1280000</v>
      </c>
    </row>
    <row r="240" spans="1:7" ht="12.75">
      <c r="A240" s="221" t="s">
        <v>802</v>
      </c>
      <c r="B240" s="222" t="s">
        <v>1571</v>
      </c>
      <c r="C240" s="223">
        <v>203701</v>
      </c>
      <c r="D240" s="223">
        <v>229</v>
      </c>
      <c r="E240" s="129">
        <v>981000000</v>
      </c>
      <c r="F240" s="130">
        <v>0</v>
      </c>
      <c r="G240" s="131">
        <v>378810</v>
      </c>
    </row>
    <row r="241" spans="1:7" ht="12.75">
      <c r="A241" s="221" t="s">
        <v>803</v>
      </c>
      <c r="B241" s="222" t="s">
        <v>1572</v>
      </c>
      <c r="C241" s="223">
        <v>203702</v>
      </c>
      <c r="D241" s="223">
        <v>230</v>
      </c>
      <c r="E241" s="129">
        <v>981000000</v>
      </c>
      <c r="F241" s="130">
        <v>0</v>
      </c>
      <c r="G241" s="131">
        <v>1586100</v>
      </c>
    </row>
    <row r="242" spans="1:7" ht="12.75">
      <c r="A242" s="221" t="s">
        <v>804</v>
      </c>
      <c r="B242" s="222" t="s">
        <v>1573</v>
      </c>
      <c r="C242" s="223">
        <v>203703</v>
      </c>
      <c r="D242" s="223">
        <v>231</v>
      </c>
      <c r="E242" s="129">
        <v>981000000</v>
      </c>
      <c r="F242" s="130">
        <v>0</v>
      </c>
      <c r="G242" s="131">
        <v>4346000</v>
      </c>
    </row>
    <row r="243" spans="1:7" ht="12.75">
      <c r="A243" s="221" t="s">
        <v>805</v>
      </c>
      <c r="B243" s="222" t="s">
        <v>1574</v>
      </c>
      <c r="C243" s="223">
        <v>203704</v>
      </c>
      <c r="D243" s="223">
        <v>232</v>
      </c>
      <c r="E243" s="129">
        <v>981000000</v>
      </c>
      <c r="F243" s="130">
        <v>0</v>
      </c>
      <c r="G243" s="131">
        <v>780000</v>
      </c>
    </row>
    <row r="244" spans="1:7" ht="12.75">
      <c r="A244" s="221" t="s">
        <v>806</v>
      </c>
      <c r="B244" s="222" t="s">
        <v>1575</v>
      </c>
      <c r="C244" s="223">
        <v>203705</v>
      </c>
      <c r="D244" s="223">
        <v>233</v>
      </c>
      <c r="E244" s="129">
        <v>981000000</v>
      </c>
      <c r="F244" s="130">
        <v>0</v>
      </c>
      <c r="G244" s="131">
        <v>760000</v>
      </c>
    </row>
    <row r="245" spans="1:7" ht="12.75">
      <c r="A245" s="221" t="s">
        <v>807</v>
      </c>
      <c r="B245" s="222" t="s">
        <v>1576</v>
      </c>
      <c r="C245" s="223">
        <v>203706</v>
      </c>
      <c r="D245" s="223">
        <v>234</v>
      </c>
      <c r="E245" s="129">
        <v>981000000</v>
      </c>
      <c r="F245" s="130">
        <v>40000000</v>
      </c>
      <c r="G245" s="131">
        <v>2832700</v>
      </c>
    </row>
    <row r="246" spans="1:7" ht="12.75">
      <c r="A246" s="221" t="s">
        <v>808</v>
      </c>
      <c r="B246" s="222" t="s">
        <v>1577</v>
      </c>
      <c r="C246" s="223">
        <v>203707</v>
      </c>
      <c r="D246" s="223">
        <v>235</v>
      </c>
      <c r="E246" s="129">
        <v>941000000</v>
      </c>
      <c r="F246" s="130">
        <v>25000000</v>
      </c>
      <c r="G246" s="131">
        <v>295500</v>
      </c>
    </row>
    <row r="247" spans="1:7" ht="12.75">
      <c r="A247" s="221" t="s">
        <v>809</v>
      </c>
      <c r="B247" s="222" t="s">
        <v>1578</v>
      </c>
      <c r="C247" s="223">
        <v>203708</v>
      </c>
      <c r="D247" s="223">
        <v>236</v>
      </c>
      <c r="E247" s="129">
        <v>916000000</v>
      </c>
      <c r="F247" s="130">
        <v>0</v>
      </c>
      <c r="G247" s="131">
        <v>917700</v>
      </c>
    </row>
    <row r="248" spans="1:7" ht="12.75">
      <c r="A248" s="221" t="s">
        <v>810</v>
      </c>
      <c r="B248" s="222" t="s">
        <v>1579</v>
      </c>
      <c r="C248" s="223">
        <v>203709</v>
      </c>
      <c r="D248" s="223">
        <v>237</v>
      </c>
      <c r="E248" s="129">
        <v>916000000</v>
      </c>
      <c r="F248" s="130">
        <v>0</v>
      </c>
      <c r="G248" s="131">
        <v>0</v>
      </c>
    </row>
    <row r="249" spans="1:7" ht="12.75">
      <c r="A249" s="221" t="s">
        <v>811</v>
      </c>
      <c r="B249" s="222" t="s">
        <v>1580</v>
      </c>
      <c r="C249" s="223">
        <v>203710</v>
      </c>
      <c r="D249" s="223">
        <v>238</v>
      </c>
      <c r="E249" s="129">
        <v>916000000</v>
      </c>
      <c r="F249" s="130">
        <v>0</v>
      </c>
      <c r="G249" s="131">
        <v>2126250</v>
      </c>
    </row>
    <row r="250" spans="1:7" ht="12.75">
      <c r="A250" s="221" t="s">
        <v>812</v>
      </c>
      <c r="B250" s="222" t="s">
        <v>1581</v>
      </c>
      <c r="C250" s="223">
        <v>203711</v>
      </c>
      <c r="D250" s="223">
        <v>239</v>
      </c>
      <c r="E250" s="129">
        <v>916000000</v>
      </c>
      <c r="F250" s="130">
        <v>0</v>
      </c>
      <c r="G250" s="131">
        <v>1088000</v>
      </c>
    </row>
    <row r="251" spans="1:7" ht="12.75">
      <c r="A251" s="221" t="s">
        <v>813</v>
      </c>
      <c r="B251" s="222" t="s">
        <v>1582</v>
      </c>
      <c r="C251" s="223">
        <v>203712</v>
      </c>
      <c r="D251" s="223">
        <v>240</v>
      </c>
      <c r="E251" s="129">
        <v>916000000</v>
      </c>
      <c r="F251" s="130">
        <v>0</v>
      </c>
      <c r="G251" s="131">
        <v>1280000</v>
      </c>
    </row>
    <row r="252" spans="1:7" ht="12.75">
      <c r="A252" s="221" t="s">
        <v>814</v>
      </c>
      <c r="B252" s="222" t="s">
        <v>1583</v>
      </c>
      <c r="C252" s="223">
        <v>203801</v>
      </c>
      <c r="D252" s="223">
        <v>241</v>
      </c>
      <c r="E252" s="129">
        <v>916000000</v>
      </c>
      <c r="F252" s="130">
        <v>0</v>
      </c>
      <c r="G252" s="131">
        <v>378810</v>
      </c>
    </row>
    <row r="253" spans="1:7" ht="12.75">
      <c r="A253" s="221" t="s">
        <v>815</v>
      </c>
      <c r="B253" s="222" t="s">
        <v>1584</v>
      </c>
      <c r="C253" s="223">
        <v>203802</v>
      </c>
      <c r="D253" s="223">
        <v>242</v>
      </c>
      <c r="E253" s="129">
        <v>916000000</v>
      </c>
      <c r="F253" s="130">
        <v>0</v>
      </c>
      <c r="G253" s="131">
        <v>1586100</v>
      </c>
    </row>
    <row r="254" spans="1:7" ht="12.75">
      <c r="A254" s="221" t="s">
        <v>816</v>
      </c>
      <c r="B254" s="222" t="s">
        <v>1585</v>
      </c>
      <c r="C254" s="223">
        <v>203803</v>
      </c>
      <c r="D254" s="223">
        <v>243</v>
      </c>
      <c r="E254" s="129">
        <v>916000000</v>
      </c>
      <c r="F254" s="130">
        <v>0</v>
      </c>
      <c r="G254" s="131">
        <v>4346000</v>
      </c>
    </row>
    <row r="255" spans="1:7" ht="12.75">
      <c r="A255" s="221" t="s">
        <v>817</v>
      </c>
      <c r="B255" s="222" t="s">
        <v>1586</v>
      </c>
      <c r="C255" s="223">
        <v>203804</v>
      </c>
      <c r="D255" s="223">
        <v>244</v>
      </c>
      <c r="E255" s="129">
        <v>916000000</v>
      </c>
      <c r="F255" s="130">
        <v>50000000</v>
      </c>
      <c r="G255" s="131">
        <v>780000</v>
      </c>
    </row>
    <row r="256" spans="1:7" ht="12.75">
      <c r="A256" s="221" t="s">
        <v>818</v>
      </c>
      <c r="B256" s="222" t="s">
        <v>1587</v>
      </c>
      <c r="C256" s="223">
        <v>203805</v>
      </c>
      <c r="D256" s="223">
        <v>245</v>
      </c>
      <c r="E256" s="129">
        <v>866000000</v>
      </c>
      <c r="F256" s="130">
        <v>50000000</v>
      </c>
      <c r="G256" s="131">
        <v>760000</v>
      </c>
    </row>
    <row r="257" spans="1:7" ht="12.75">
      <c r="A257" s="221" t="s">
        <v>819</v>
      </c>
      <c r="B257" s="222" t="s">
        <v>1588</v>
      </c>
      <c r="C257" s="223">
        <v>203806</v>
      </c>
      <c r="D257" s="223">
        <v>246</v>
      </c>
      <c r="E257" s="129">
        <v>816000000</v>
      </c>
      <c r="F257" s="130">
        <v>134000000</v>
      </c>
      <c r="G257" s="131">
        <v>2321900</v>
      </c>
    </row>
    <row r="258" spans="1:7" ht="12.75">
      <c r="A258" s="221" t="s">
        <v>820</v>
      </c>
      <c r="B258" s="222" t="s">
        <v>1589</v>
      </c>
      <c r="C258" s="223">
        <v>203807</v>
      </c>
      <c r="D258" s="223">
        <v>247</v>
      </c>
      <c r="E258" s="129">
        <v>682000000</v>
      </c>
      <c r="F258" s="130">
        <v>5000000</v>
      </c>
      <c r="G258" s="131">
        <v>80500</v>
      </c>
    </row>
    <row r="259" spans="1:7" ht="12.75">
      <c r="A259" s="221" t="s">
        <v>821</v>
      </c>
      <c r="B259" s="222" t="s">
        <v>1590</v>
      </c>
      <c r="C259" s="223">
        <v>203808</v>
      </c>
      <c r="D259" s="223">
        <v>248</v>
      </c>
      <c r="E259" s="129">
        <v>677000000</v>
      </c>
      <c r="F259" s="130">
        <v>0</v>
      </c>
      <c r="G259" s="131">
        <v>917700</v>
      </c>
    </row>
    <row r="260" spans="1:7" ht="12.75">
      <c r="A260" s="221" t="s">
        <v>822</v>
      </c>
      <c r="B260" s="222" t="s">
        <v>1591</v>
      </c>
      <c r="C260" s="223">
        <v>203809</v>
      </c>
      <c r="D260" s="223">
        <v>249</v>
      </c>
      <c r="E260" s="129">
        <v>677000000</v>
      </c>
      <c r="F260" s="130">
        <v>0</v>
      </c>
      <c r="G260" s="131">
        <v>0</v>
      </c>
    </row>
    <row r="261" spans="1:7" ht="12.75">
      <c r="A261" s="221" t="s">
        <v>823</v>
      </c>
      <c r="B261" s="222" t="s">
        <v>1592</v>
      </c>
      <c r="C261" s="223">
        <v>203810</v>
      </c>
      <c r="D261" s="223">
        <v>250</v>
      </c>
      <c r="E261" s="129">
        <v>677000000</v>
      </c>
      <c r="F261" s="130">
        <v>125000000</v>
      </c>
      <c r="G261" s="131">
        <v>2126250</v>
      </c>
    </row>
    <row r="262" spans="1:7" ht="12.75">
      <c r="A262" s="221" t="s">
        <v>824</v>
      </c>
      <c r="B262" s="222" t="s">
        <v>1593</v>
      </c>
      <c r="C262" s="223">
        <v>203811</v>
      </c>
      <c r="D262" s="223">
        <v>251</v>
      </c>
      <c r="E262" s="129">
        <v>552000000</v>
      </c>
      <c r="F262" s="130">
        <v>0</v>
      </c>
      <c r="G262" s="131">
        <v>1088000</v>
      </c>
    </row>
    <row r="263" spans="1:7" ht="12.75">
      <c r="A263" s="221" t="s">
        <v>825</v>
      </c>
      <c r="B263" s="222" t="s">
        <v>1594</v>
      </c>
      <c r="C263" s="223">
        <v>203812</v>
      </c>
      <c r="D263" s="223">
        <v>252</v>
      </c>
      <c r="E263" s="129">
        <v>552000000</v>
      </c>
      <c r="F263" s="130">
        <v>0</v>
      </c>
      <c r="G263" s="131">
        <v>1280000</v>
      </c>
    </row>
    <row r="264" spans="1:7" ht="12.75">
      <c r="A264" s="221" t="s">
        <v>826</v>
      </c>
      <c r="B264" s="222" t="s">
        <v>1595</v>
      </c>
      <c r="C264" s="223">
        <v>203901</v>
      </c>
      <c r="D264" s="223">
        <v>253</v>
      </c>
      <c r="E264" s="129">
        <v>552000000</v>
      </c>
      <c r="F264" s="130">
        <v>0</v>
      </c>
      <c r="G264" s="131">
        <v>378810</v>
      </c>
    </row>
    <row r="265" spans="1:7" ht="12.75">
      <c r="A265" s="221" t="s">
        <v>827</v>
      </c>
      <c r="B265" s="222" t="s">
        <v>1596</v>
      </c>
      <c r="C265" s="223">
        <v>203902</v>
      </c>
      <c r="D265" s="223">
        <v>254</v>
      </c>
      <c r="E265" s="129">
        <v>552000000</v>
      </c>
      <c r="F265" s="130">
        <v>0</v>
      </c>
      <c r="G265" s="131">
        <v>1586100</v>
      </c>
    </row>
    <row r="266" spans="1:7" ht="12.75">
      <c r="A266" s="221" t="s">
        <v>828</v>
      </c>
      <c r="B266" s="222" t="s">
        <v>1597</v>
      </c>
      <c r="C266" s="223">
        <v>203903</v>
      </c>
      <c r="D266" s="223">
        <v>255</v>
      </c>
      <c r="E266" s="129">
        <v>552000000</v>
      </c>
      <c r="F266" s="130">
        <v>80000000</v>
      </c>
      <c r="G266" s="131">
        <v>4346000</v>
      </c>
    </row>
    <row r="267" spans="1:7" ht="12.75">
      <c r="A267" s="221" t="s">
        <v>829</v>
      </c>
      <c r="B267" s="222" t="s">
        <v>1598</v>
      </c>
      <c r="C267" s="223">
        <v>203904</v>
      </c>
      <c r="D267" s="223">
        <v>256</v>
      </c>
      <c r="E267" s="129">
        <v>472000000</v>
      </c>
      <c r="F267" s="130">
        <v>0</v>
      </c>
      <c r="G267" s="131">
        <v>0</v>
      </c>
    </row>
    <row r="268" spans="1:7" ht="12.75">
      <c r="A268" s="221" t="s">
        <v>830</v>
      </c>
      <c r="B268" s="222" t="s">
        <v>1599</v>
      </c>
      <c r="C268" s="223">
        <v>203905</v>
      </c>
      <c r="D268" s="223">
        <v>257</v>
      </c>
      <c r="E268" s="129">
        <v>472000000</v>
      </c>
      <c r="F268" s="130">
        <v>0</v>
      </c>
      <c r="G268" s="131">
        <v>0</v>
      </c>
    </row>
    <row r="269" spans="1:7" ht="12.75">
      <c r="A269" s="221" t="s">
        <v>831</v>
      </c>
      <c r="B269" s="222" t="s">
        <v>1600</v>
      </c>
      <c r="C269" s="223">
        <v>203906</v>
      </c>
      <c r="D269" s="223">
        <v>258</v>
      </c>
      <c r="E269" s="129">
        <v>472000000</v>
      </c>
      <c r="F269" s="130">
        <v>0</v>
      </c>
      <c r="G269" s="131">
        <v>363000</v>
      </c>
    </row>
    <row r="270" spans="1:7" ht="12.75">
      <c r="A270" s="221" t="s">
        <v>832</v>
      </c>
      <c r="B270" s="222" t="s">
        <v>1601</v>
      </c>
      <c r="C270" s="223">
        <v>203907</v>
      </c>
      <c r="D270" s="223">
        <v>259</v>
      </c>
      <c r="E270" s="129">
        <v>472000000</v>
      </c>
      <c r="F270" s="130">
        <v>0</v>
      </c>
      <c r="G270" s="131">
        <v>0</v>
      </c>
    </row>
    <row r="271" spans="1:7" ht="12.75">
      <c r="A271" s="221" t="s">
        <v>833</v>
      </c>
      <c r="B271" s="222" t="s">
        <v>1602</v>
      </c>
      <c r="C271" s="223">
        <v>203908</v>
      </c>
      <c r="D271" s="223">
        <v>260</v>
      </c>
      <c r="E271" s="129">
        <v>472000000</v>
      </c>
      <c r="F271" s="130">
        <v>0</v>
      </c>
      <c r="G271" s="131">
        <v>917700</v>
      </c>
    </row>
    <row r="272" spans="1:7" ht="12.75">
      <c r="A272" s="221" t="s">
        <v>834</v>
      </c>
      <c r="B272" s="222" t="s">
        <v>1603</v>
      </c>
      <c r="C272" s="223">
        <v>203909</v>
      </c>
      <c r="D272" s="223">
        <v>261</v>
      </c>
      <c r="E272" s="129">
        <v>472000000</v>
      </c>
      <c r="F272" s="130">
        <v>0</v>
      </c>
      <c r="G272" s="131">
        <v>0</v>
      </c>
    </row>
    <row r="273" spans="1:7" ht="12.75">
      <c r="A273" s="221" t="s">
        <v>835</v>
      </c>
      <c r="B273" s="222" t="s">
        <v>1604</v>
      </c>
      <c r="C273" s="223">
        <v>203910</v>
      </c>
      <c r="D273" s="223">
        <v>262</v>
      </c>
      <c r="E273" s="129">
        <v>472000000</v>
      </c>
      <c r="F273" s="130">
        <v>10000000</v>
      </c>
      <c r="G273" s="131">
        <v>199000</v>
      </c>
    </row>
    <row r="274" spans="1:7" ht="12.75">
      <c r="A274" s="221" t="s">
        <v>836</v>
      </c>
      <c r="B274" s="222" t="s">
        <v>1605</v>
      </c>
      <c r="C274" s="223">
        <v>203911</v>
      </c>
      <c r="D274" s="223">
        <v>263</v>
      </c>
      <c r="E274" s="129">
        <v>462000000</v>
      </c>
      <c r="F274" s="130">
        <v>0</v>
      </c>
      <c r="G274" s="131">
        <v>1088000</v>
      </c>
    </row>
    <row r="275" spans="1:7" ht="12.75">
      <c r="A275" s="221" t="s">
        <v>837</v>
      </c>
      <c r="B275" s="222" t="s">
        <v>1606</v>
      </c>
      <c r="C275" s="223">
        <v>203912</v>
      </c>
      <c r="D275" s="223">
        <v>264</v>
      </c>
      <c r="E275" s="129">
        <v>462000000</v>
      </c>
      <c r="F275" s="130">
        <v>50000000</v>
      </c>
      <c r="G275" s="131">
        <v>1280000</v>
      </c>
    </row>
    <row r="276" spans="1:7" ht="12.75">
      <c r="A276" s="221" t="s">
        <v>838</v>
      </c>
      <c r="B276" s="222" t="s">
        <v>1607</v>
      </c>
      <c r="C276" s="223">
        <v>204001</v>
      </c>
      <c r="D276" s="223">
        <v>265</v>
      </c>
      <c r="E276" s="129">
        <v>412000000</v>
      </c>
      <c r="F276" s="130">
        <v>27000000</v>
      </c>
      <c r="G276" s="131">
        <v>378810</v>
      </c>
    </row>
    <row r="277" spans="1:7" ht="12.75">
      <c r="A277" s="221" t="s">
        <v>839</v>
      </c>
      <c r="B277" s="222" t="s">
        <v>1608</v>
      </c>
      <c r="C277" s="223">
        <v>204002</v>
      </c>
      <c r="D277" s="223">
        <v>266</v>
      </c>
      <c r="E277" s="129">
        <v>385000000</v>
      </c>
      <c r="F277" s="130">
        <v>0</v>
      </c>
      <c r="G277" s="131">
        <v>1586100</v>
      </c>
    </row>
    <row r="278" spans="1:7" ht="12.75">
      <c r="A278" s="221" t="s">
        <v>840</v>
      </c>
      <c r="B278" s="222" t="s">
        <v>1609</v>
      </c>
      <c r="C278" s="223">
        <v>204003</v>
      </c>
      <c r="D278" s="223">
        <v>267</v>
      </c>
      <c r="E278" s="129">
        <v>385000000</v>
      </c>
      <c r="F278" s="130">
        <v>115000000</v>
      </c>
      <c r="G278" s="131">
        <v>3246000</v>
      </c>
    </row>
    <row r="279" spans="1:7" ht="12.75">
      <c r="A279" s="221" t="s">
        <v>841</v>
      </c>
      <c r="B279" s="222" t="s">
        <v>1610</v>
      </c>
      <c r="C279" s="223">
        <v>204004</v>
      </c>
      <c r="D279" s="223">
        <v>268</v>
      </c>
      <c r="E279" s="129">
        <v>270000000</v>
      </c>
      <c r="F279" s="130">
        <v>0</v>
      </c>
      <c r="G279" s="131">
        <v>0</v>
      </c>
    </row>
    <row r="280" spans="1:7" ht="12.75">
      <c r="A280" s="221" t="s">
        <v>842</v>
      </c>
      <c r="B280" s="222" t="s">
        <v>1611</v>
      </c>
      <c r="C280" s="223">
        <v>204005</v>
      </c>
      <c r="D280" s="223">
        <v>269</v>
      </c>
      <c r="E280" s="129">
        <v>270000000</v>
      </c>
      <c r="F280" s="130">
        <v>0</v>
      </c>
      <c r="G280" s="131">
        <v>0</v>
      </c>
    </row>
    <row r="281" spans="1:7" ht="12.75">
      <c r="A281" s="221" t="s">
        <v>843</v>
      </c>
      <c r="B281" s="222" t="s">
        <v>1612</v>
      </c>
      <c r="C281" s="223">
        <v>204006</v>
      </c>
      <c r="D281" s="223">
        <v>270</v>
      </c>
      <c r="E281" s="129">
        <v>270000000</v>
      </c>
      <c r="F281" s="130">
        <v>30000000</v>
      </c>
      <c r="G281" s="131">
        <v>363000</v>
      </c>
    </row>
    <row r="282" spans="1:7" ht="12.75">
      <c r="A282" s="221" t="s">
        <v>844</v>
      </c>
      <c r="B282" s="222" t="s">
        <v>1613</v>
      </c>
      <c r="C282" s="223">
        <v>204007</v>
      </c>
      <c r="D282" s="223">
        <v>271</v>
      </c>
      <c r="E282" s="129">
        <v>240000000</v>
      </c>
      <c r="F282" s="130">
        <v>0</v>
      </c>
      <c r="G282" s="131">
        <v>0</v>
      </c>
    </row>
    <row r="283" spans="1:7" ht="12.75">
      <c r="A283" s="221" t="s">
        <v>845</v>
      </c>
      <c r="B283" s="222" t="s">
        <v>1614</v>
      </c>
      <c r="C283" s="223">
        <v>204008</v>
      </c>
      <c r="D283" s="223">
        <v>272</v>
      </c>
      <c r="E283" s="129">
        <v>240000000</v>
      </c>
      <c r="F283" s="130">
        <v>35000000</v>
      </c>
      <c r="G283" s="131">
        <v>917700</v>
      </c>
    </row>
    <row r="284" spans="1:7" ht="12.75">
      <c r="A284" s="221" t="s">
        <v>846</v>
      </c>
      <c r="B284" s="222" t="s">
        <v>1615</v>
      </c>
      <c r="C284" s="223">
        <v>204009</v>
      </c>
      <c r="D284" s="223">
        <v>273</v>
      </c>
      <c r="E284" s="129">
        <v>205000000</v>
      </c>
      <c r="F284" s="130">
        <v>0</v>
      </c>
      <c r="G284" s="131">
        <v>0</v>
      </c>
    </row>
    <row r="285" spans="1:7" ht="12.75">
      <c r="A285" s="221" t="s">
        <v>847</v>
      </c>
      <c r="B285" s="222" t="s">
        <v>1616</v>
      </c>
      <c r="C285" s="223">
        <v>204010</v>
      </c>
      <c r="D285" s="223">
        <v>274</v>
      </c>
      <c r="E285" s="129">
        <v>205000000</v>
      </c>
      <c r="F285" s="130">
        <v>0</v>
      </c>
      <c r="G285" s="131">
        <v>0</v>
      </c>
    </row>
    <row r="286" spans="1:7" ht="12.75">
      <c r="A286" s="221" t="s">
        <v>848</v>
      </c>
      <c r="B286" s="222" t="s">
        <v>1617</v>
      </c>
      <c r="C286" s="223">
        <v>204011</v>
      </c>
      <c r="D286" s="223">
        <v>275</v>
      </c>
      <c r="E286" s="129">
        <v>205000000</v>
      </c>
      <c r="F286" s="130">
        <v>40000000</v>
      </c>
      <c r="G286" s="131">
        <v>1088000</v>
      </c>
    </row>
    <row r="287" spans="1:7" ht="12.75">
      <c r="A287" s="221" t="s">
        <v>849</v>
      </c>
      <c r="B287" s="222" t="s">
        <v>1618</v>
      </c>
      <c r="C287" s="223">
        <v>204012</v>
      </c>
      <c r="D287" s="223">
        <v>276</v>
      </c>
      <c r="E287" s="129">
        <v>165000000</v>
      </c>
      <c r="F287" s="130">
        <v>0</v>
      </c>
      <c r="G287" s="131">
        <v>0</v>
      </c>
    </row>
    <row r="288" spans="1:7" ht="12.75">
      <c r="A288" s="221" t="s">
        <v>850</v>
      </c>
      <c r="B288" s="222" t="s">
        <v>1619</v>
      </c>
      <c r="C288" s="223">
        <v>204101</v>
      </c>
      <c r="D288" s="223">
        <v>277</v>
      </c>
      <c r="E288" s="129">
        <v>165000000</v>
      </c>
      <c r="F288" s="130">
        <v>0</v>
      </c>
      <c r="G288" s="131">
        <v>0</v>
      </c>
    </row>
    <row r="289" spans="1:7" ht="12.75">
      <c r="A289" s="221" t="s">
        <v>851</v>
      </c>
      <c r="B289" s="222" t="s">
        <v>1620</v>
      </c>
      <c r="C289" s="223">
        <v>204102</v>
      </c>
      <c r="D289" s="223">
        <v>278</v>
      </c>
      <c r="E289" s="129">
        <v>165000000</v>
      </c>
      <c r="F289" s="130">
        <v>0</v>
      </c>
      <c r="G289" s="131">
        <v>1586100</v>
      </c>
    </row>
    <row r="290" spans="1:7" ht="12.75">
      <c r="A290" s="221" t="s">
        <v>852</v>
      </c>
      <c r="B290" s="222" t="s">
        <v>1621</v>
      </c>
      <c r="C290" s="223">
        <v>204103</v>
      </c>
      <c r="D290" s="223">
        <v>279</v>
      </c>
      <c r="E290" s="129">
        <v>165000000</v>
      </c>
      <c r="F290" s="130">
        <v>0</v>
      </c>
      <c r="G290" s="131">
        <v>1015500</v>
      </c>
    </row>
    <row r="291" spans="1:7" ht="12.75">
      <c r="A291" s="221" t="s">
        <v>853</v>
      </c>
      <c r="B291" s="222" t="s">
        <v>1622</v>
      </c>
      <c r="C291" s="223">
        <v>204104</v>
      </c>
      <c r="D291" s="223">
        <v>280</v>
      </c>
      <c r="E291" s="129">
        <v>165000000</v>
      </c>
      <c r="F291" s="130">
        <v>0</v>
      </c>
      <c r="G291" s="131">
        <v>0</v>
      </c>
    </row>
    <row r="292" spans="1:7" ht="12.75">
      <c r="A292" s="221" t="s">
        <v>854</v>
      </c>
      <c r="B292" s="222" t="s">
        <v>1623</v>
      </c>
      <c r="C292" s="223">
        <v>204105</v>
      </c>
      <c r="D292" s="223">
        <v>281</v>
      </c>
      <c r="E292" s="129">
        <v>165000000</v>
      </c>
      <c r="F292" s="130">
        <v>0</v>
      </c>
      <c r="G292" s="131">
        <v>0</v>
      </c>
    </row>
    <row r="293" spans="1:7" ht="12.75">
      <c r="A293" s="221" t="s">
        <v>855</v>
      </c>
      <c r="B293" s="222" t="s">
        <v>1624</v>
      </c>
      <c r="C293" s="223">
        <v>204106</v>
      </c>
      <c r="D293" s="223">
        <v>282</v>
      </c>
      <c r="E293" s="129">
        <v>165000000</v>
      </c>
      <c r="F293" s="130">
        <v>0</v>
      </c>
      <c r="G293" s="131">
        <v>0</v>
      </c>
    </row>
    <row r="294" spans="1:7" ht="12.75">
      <c r="A294" s="221" t="s">
        <v>856</v>
      </c>
      <c r="B294" s="222" t="s">
        <v>1625</v>
      </c>
      <c r="C294" s="223">
        <v>204107</v>
      </c>
      <c r="D294" s="223">
        <v>283</v>
      </c>
      <c r="E294" s="129">
        <v>165000000</v>
      </c>
      <c r="F294" s="130">
        <v>0</v>
      </c>
      <c r="G294" s="131">
        <v>0</v>
      </c>
    </row>
    <row r="295" spans="1:7" ht="12.75">
      <c r="A295" s="221" t="s">
        <v>857</v>
      </c>
      <c r="B295" s="222" t="s">
        <v>1626</v>
      </c>
      <c r="C295" s="223">
        <v>204108</v>
      </c>
      <c r="D295" s="223">
        <v>284</v>
      </c>
      <c r="E295" s="129">
        <v>165000000</v>
      </c>
      <c r="F295" s="130">
        <v>0</v>
      </c>
      <c r="G295" s="131">
        <v>0</v>
      </c>
    </row>
    <row r="296" spans="1:7" ht="12.75">
      <c r="A296" s="221" t="s">
        <v>858</v>
      </c>
      <c r="B296" s="222" t="s">
        <v>1627</v>
      </c>
      <c r="C296" s="223">
        <v>204109</v>
      </c>
      <c r="D296" s="223">
        <v>285</v>
      </c>
      <c r="E296" s="129">
        <v>165000000</v>
      </c>
      <c r="F296" s="130">
        <v>0</v>
      </c>
      <c r="G296" s="131">
        <v>0</v>
      </c>
    </row>
    <row r="297" spans="1:7" ht="12.75">
      <c r="A297" s="221" t="s">
        <v>859</v>
      </c>
      <c r="B297" s="222" t="s">
        <v>1628</v>
      </c>
      <c r="C297" s="223">
        <v>204110</v>
      </c>
      <c r="D297" s="223">
        <v>286</v>
      </c>
      <c r="E297" s="129">
        <v>165000000</v>
      </c>
      <c r="F297" s="130">
        <v>0</v>
      </c>
      <c r="G297" s="131">
        <v>0</v>
      </c>
    </row>
    <row r="298" spans="1:7" ht="12.75">
      <c r="A298" s="221" t="s">
        <v>860</v>
      </c>
      <c r="B298" s="222" t="s">
        <v>1629</v>
      </c>
      <c r="C298" s="223">
        <v>204111</v>
      </c>
      <c r="D298" s="223">
        <v>287</v>
      </c>
      <c r="E298" s="129">
        <v>165000000</v>
      </c>
      <c r="F298" s="130">
        <v>0</v>
      </c>
      <c r="G298" s="131">
        <v>0</v>
      </c>
    </row>
    <row r="299" spans="1:7" ht="12.75">
      <c r="A299" s="221" t="s">
        <v>861</v>
      </c>
      <c r="B299" s="222" t="s">
        <v>1630</v>
      </c>
      <c r="C299" s="223">
        <v>204112</v>
      </c>
      <c r="D299" s="223">
        <v>288</v>
      </c>
      <c r="E299" s="129">
        <v>165000000</v>
      </c>
      <c r="F299" s="130">
        <v>0</v>
      </c>
      <c r="G299" s="131">
        <v>0</v>
      </c>
    </row>
    <row r="300" spans="1:7" ht="12.75">
      <c r="A300" s="221" t="s">
        <v>862</v>
      </c>
      <c r="B300" s="222" t="s">
        <v>1631</v>
      </c>
      <c r="C300" s="223">
        <v>204201</v>
      </c>
      <c r="D300" s="223">
        <v>289</v>
      </c>
      <c r="E300" s="129">
        <v>165000000</v>
      </c>
      <c r="F300" s="130">
        <v>0</v>
      </c>
      <c r="G300" s="131">
        <v>0</v>
      </c>
    </row>
    <row r="301" spans="1:7" ht="12.75">
      <c r="A301" s="221" t="s">
        <v>863</v>
      </c>
      <c r="B301" s="222" t="s">
        <v>1632</v>
      </c>
      <c r="C301" s="223">
        <v>204202</v>
      </c>
      <c r="D301" s="223">
        <v>290</v>
      </c>
      <c r="E301" s="129">
        <v>165000000</v>
      </c>
      <c r="F301" s="130">
        <v>35000000</v>
      </c>
      <c r="G301" s="131">
        <v>1586100</v>
      </c>
    </row>
    <row r="302" spans="1:7" ht="12.75">
      <c r="A302" s="221" t="s">
        <v>864</v>
      </c>
      <c r="B302" s="222" t="s">
        <v>1633</v>
      </c>
      <c r="C302" s="223">
        <v>204203</v>
      </c>
      <c r="D302" s="223">
        <v>291</v>
      </c>
      <c r="E302" s="129">
        <v>130000000</v>
      </c>
      <c r="F302" s="130">
        <v>50000000</v>
      </c>
      <c r="G302" s="131">
        <v>1015500</v>
      </c>
    </row>
    <row r="303" spans="1:7" ht="12.75">
      <c r="A303" s="221" t="s">
        <v>865</v>
      </c>
      <c r="B303" s="222" t="s">
        <v>1634</v>
      </c>
      <c r="C303" s="223">
        <v>204204</v>
      </c>
      <c r="D303" s="223">
        <v>292</v>
      </c>
      <c r="E303" s="129">
        <v>80000000</v>
      </c>
      <c r="F303" s="130">
        <v>0</v>
      </c>
      <c r="G303" s="131">
        <v>0</v>
      </c>
    </row>
    <row r="304" spans="1:7" ht="12.75">
      <c r="A304" s="221" t="s">
        <v>866</v>
      </c>
      <c r="B304" s="222" t="s">
        <v>1635</v>
      </c>
      <c r="C304" s="223">
        <v>204205</v>
      </c>
      <c r="D304" s="223">
        <v>293</v>
      </c>
      <c r="E304" s="129">
        <v>80000000</v>
      </c>
      <c r="F304" s="130">
        <v>0</v>
      </c>
      <c r="G304" s="131">
        <v>0</v>
      </c>
    </row>
    <row r="305" spans="1:7" ht="12.75">
      <c r="A305" s="221" t="s">
        <v>867</v>
      </c>
      <c r="B305" s="222" t="s">
        <v>1636</v>
      </c>
      <c r="C305" s="223">
        <v>204206</v>
      </c>
      <c r="D305" s="223">
        <v>294</v>
      </c>
      <c r="E305" s="129">
        <v>80000000</v>
      </c>
      <c r="F305" s="130">
        <v>0</v>
      </c>
      <c r="G305" s="131">
        <v>0</v>
      </c>
    </row>
    <row r="306" spans="1:7" ht="12.75">
      <c r="A306" s="221" t="s">
        <v>868</v>
      </c>
      <c r="B306" s="222" t="s">
        <v>1637</v>
      </c>
      <c r="C306" s="223">
        <v>204207</v>
      </c>
      <c r="D306" s="223">
        <v>295</v>
      </c>
      <c r="E306" s="129">
        <v>80000000</v>
      </c>
      <c r="F306" s="130">
        <v>0</v>
      </c>
      <c r="G306" s="131">
        <v>0</v>
      </c>
    </row>
    <row r="307" spans="1:7" ht="12.75">
      <c r="A307" s="221" t="s">
        <v>869</v>
      </c>
      <c r="B307" s="222" t="s">
        <v>1638</v>
      </c>
      <c r="C307" s="223">
        <v>204208</v>
      </c>
      <c r="D307" s="223">
        <v>296</v>
      </c>
      <c r="E307" s="129">
        <v>80000000</v>
      </c>
      <c r="F307" s="130">
        <v>0</v>
      </c>
      <c r="G307" s="131">
        <v>0</v>
      </c>
    </row>
    <row r="308" spans="1:7" ht="12.75">
      <c r="A308" s="221" t="s">
        <v>870</v>
      </c>
      <c r="B308" s="222" t="s">
        <v>1639</v>
      </c>
      <c r="C308" s="223">
        <v>204209</v>
      </c>
      <c r="D308" s="223">
        <v>297</v>
      </c>
      <c r="E308" s="129">
        <v>80000000</v>
      </c>
      <c r="F308" s="130">
        <v>0</v>
      </c>
      <c r="G308" s="131">
        <v>0</v>
      </c>
    </row>
    <row r="309" spans="1:7" ht="12.75">
      <c r="A309" s="221" t="s">
        <v>871</v>
      </c>
      <c r="B309" s="222" t="s">
        <v>1640</v>
      </c>
      <c r="C309" s="223">
        <v>204210</v>
      </c>
      <c r="D309" s="223">
        <v>298</v>
      </c>
      <c r="E309" s="129">
        <v>80000000</v>
      </c>
      <c r="F309" s="130">
        <v>0</v>
      </c>
      <c r="G309" s="131">
        <v>0</v>
      </c>
    </row>
    <row r="310" spans="1:7" ht="12.75">
      <c r="A310" s="221" t="s">
        <v>872</v>
      </c>
      <c r="B310" s="222" t="s">
        <v>1641</v>
      </c>
      <c r="C310" s="223">
        <v>204211</v>
      </c>
      <c r="D310" s="223">
        <v>299</v>
      </c>
      <c r="E310" s="129">
        <v>80000000</v>
      </c>
      <c r="F310" s="130">
        <v>0</v>
      </c>
      <c r="G310" s="131">
        <v>0</v>
      </c>
    </row>
    <row r="311" spans="1:7" ht="12.75">
      <c r="A311" s="221" t="s">
        <v>873</v>
      </c>
      <c r="B311" s="222" t="s">
        <v>1642</v>
      </c>
      <c r="C311" s="223">
        <v>204212</v>
      </c>
      <c r="D311" s="223">
        <v>300</v>
      </c>
      <c r="E311" s="129">
        <v>80000000</v>
      </c>
      <c r="F311" s="130">
        <v>0</v>
      </c>
      <c r="G311" s="131">
        <v>0</v>
      </c>
    </row>
    <row r="312" spans="1:7" ht="12.75">
      <c r="A312" s="221" t="s">
        <v>874</v>
      </c>
      <c r="B312" s="222" t="s">
        <v>1643</v>
      </c>
      <c r="C312" s="223">
        <v>204301</v>
      </c>
      <c r="D312" s="223">
        <v>301</v>
      </c>
      <c r="E312" s="129">
        <v>80000000</v>
      </c>
      <c r="F312" s="130">
        <v>0</v>
      </c>
      <c r="G312" s="131">
        <v>0</v>
      </c>
    </row>
    <row r="313" spans="1:7" ht="12.75">
      <c r="A313" s="221" t="s">
        <v>875</v>
      </c>
      <c r="B313" s="222" t="s">
        <v>1644</v>
      </c>
      <c r="C313" s="223">
        <v>204302</v>
      </c>
      <c r="D313" s="223">
        <v>302</v>
      </c>
      <c r="E313" s="129">
        <v>80000000</v>
      </c>
      <c r="F313" s="130">
        <v>50000000</v>
      </c>
      <c r="G313" s="131">
        <v>1115700</v>
      </c>
    </row>
    <row r="314" spans="1:7" ht="12.75">
      <c r="A314" s="221" t="s">
        <v>876</v>
      </c>
      <c r="B314" s="222" t="s">
        <v>1645</v>
      </c>
      <c r="C314" s="223">
        <v>204303</v>
      </c>
      <c r="D314" s="223">
        <v>303</v>
      </c>
      <c r="E314" s="129">
        <v>30000000</v>
      </c>
      <c r="F314" s="130">
        <v>0</v>
      </c>
      <c r="G314" s="131">
        <v>128000</v>
      </c>
    </row>
    <row r="315" spans="1:7" ht="12.75">
      <c r="A315" s="221" t="s">
        <v>877</v>
      </c>
      <c r="B315" s="222" t="s">
        <v>1646</v>
      </c>
      <c r="C315" s="223">
        <v>204304</v>
      </c>
      <c r="D315" s="223">
        <v>304</v>
      </c>
      <c r="E315" s="129">
        <v>30000000</v>
      </c>
      <c r="F315" s="130">
        <v>0</v>
      </c>
      <c r="G315" s="131">
        <v>0</v>
      </c>
    </row>
    <row r="316" spans="1:7" ht="12.75">
      <c r="A316" s="221" t="s">
        <v>878</v>
      </c>
      <c r="B316" s="222" t="s">
        <v>1647</v>
      </c>
      <c r="C316" s="223">
        <v>204305</v>
      </c>
      <c r="D316" s="223">
        <v>305</v>
      </c>
      <c r="E316" s="129">
        <v>30000000</v>
      </c>
      <c r="F316" s="130">
        <v>0</v>
      </c>
      <c r="G316" s="131">
        <v>0</v>
      </c>
    </row>
    <row r="317" spans="1:7" ht="12.75">
      <c r="A317" s="221" t="s">
        <v>879</v>
      </c>
      <c r="B317" s="222" t="s">
        <v>1648</v>
      </c>
      <c r="C317" s="223">
        <v>204306</v>
      </c>
      <c r="D317" s="223">
        <v>306</v>
      </c>
      <c r="E317" s="129">
        <v>30000000</v>
      </c>
      <c r="F317" s="130">
        <v>0</v>
      </c>
      <c r="G317" s="131">
        <v>0</v>
      </c>
    </row>
    <row r="318" spans="1:7" ht="12.75">
      <c r="A318" s="221" t="s">
        <v>880</v>
      </c>
      <c r="B318" s="222" t="s">
        <v>1649</v>
      </c>
      <c r="C318" s="223">
        <v>204307</v>
      </c>
      <c r="D318" s="223">
        <v>307</v>
      </c>
      <c r="E318" s="129">
        <v>30000000</v>
      </c>
      <c r="F318" s="130">
        <v>0</v>
      </c>
      <c r="G318" s="131">
        <v>0</v>
      </c>
    </row>
    <row r="319" spans="1:7" ht="12.75">
      <c r="A319" s="221" t="s">
        <v>881</v>
      </c>
      <c r="B319" s="222" t="s">
        <v>1650</v>
      </c>
      <c r="C319" s="223">
        <v>204308</v>
      </c>
      <c r="D319" s="223">
        <v>308</v>
      </c>
      <c r="E319" s="129">
        <v>30000000</v>
      </c>
      <c r="F319" s="130">
        <v>0</v>
      </c>
      <c r="G319" s="131">
        <v>0</v>
      </c>
    </row>
    <row r="320" spans="1:7" ht="12.75">
      <c r="A320" s="221" t="s">
        <v>882</v>
      </c>
      <c r="B320" s="222" t="s">
        <v>1651</v>
      </c>
      <c r="C320" s="223">
        <v>204309</v>
      </c>
      <c r="D320" s="223">
        <v>309</v>
      </c>
      <c r="E320" s="129">
        <v>30000000</v>
      </c>
      <c r="F320" s="130">
        <v>0</v>
      </c>
      <c r="G320" s="131">
        <v>0</v>
      </c>
    </row>
    <row r="321" spans="1:7" ht="12.75">
      <c r="A321" s="221" t="s">
        <v>883</v>
      </c>
      <c r="B321" s="222" t="s">
        <v>1652</v>
      </c>
      <c r="C321" s="223">
        <v>204310</v>
      </c>
      <c r="D321" s="223">
        <v>310</v>
      </c>
      <c r="E321" s="129">
        <v>30000000</v>
      </c>
      <c r="F321" s="130">
        <v>0</v>
      </c>
      <c r="G321" s="131">
        <v>0</v>
      </c>
    </row>
    <row r="322" spans="1:7" ht="12.75">
      <c r="A322" s="221" t="s">
        <v>884</v>
      </c>
      <c r="B322" s="222" t="s">
        <v>1653</v>
      </c>
      <c r="C322" s="223">
        <v>204311</v>
      </c>
      <c r="D322" s="223">
        <v>311</v>
      </c>
      <c r="E322" s="129">
        <v>30000000</v>
      </c>
      <c r="F322" s="130">
        <v>0</v>
      </c>
      <c r="G322" s="131">
        <v>0</v>
      </c>
    </row>
    <row r="323" spans="1:7" ht="12.75">
      <c r="A323" s="221" t="s">
        <v>885</v>
      </c>
      <c r="B323" s="222" t="s">
        <v>1654</v>
      </c>
      <c r="C323" s="223">
        <v>204312</v>
      </c>
      <c r="D323" s="223">
        <v>312</v>
      </c>
      <c r="E323" s="129">
        <v>30000000</v>
      </c>
      <c r="F323" s="130">
        <v>0</v>
      </c>
      <c r="G323" s="131">
        <v>0</v>
      </c>
    </row>
    <row r="324" spans="1:7" ht="12.75">
      <c r="A324" s="221" t="s">
        <v>886</v>
      </c>
      <c r="B324" s="222" t="s">
        <v>1655</v>
      </c>
      <c r="C324" s="223">
        <v>204401</v>
      </c>
      <c r="D324" s="223">
        <v>313</v>
      </c>
      <c r="E324" s="129">
        <v>30000000</v>
      </c>
      <c r="F324" s="130">
        <v>0</v>
      </c>
      <c r="G324" s="131">
        <v>0</v>
      </c>
    </row>
    <row r="325" spans="1:7" ht="12.75">
      <c r="A325" s="221" t="s">
        <v>887</v>
      </c>
      <c r="B325" s="222" t="s">
        <v>1656</v>
      </c>
      <c r="C325" s="223">
        <v>204402</v>
      </c>
      <c r="D325" s="223">
        <v>314</v>
      </c>
      <c r="E325" s="129">
        <v>30000000</v>
      </c>
      <c r="F325" s="130">
        <v>0</v>
      </c>
      <c r="G325" s="131">
        <v>317200</v>
      </c>
    </row>
    <row r="326" spans="1:7" ht="12.75">
      <c r="A326" s="221" t="s">
        <v>888</v>
      </c>
      <c r="B326" s="222" t="s">
        <v>1657</v>
      </c>
      <c r="C326" s="223">
        <v>204403</v>
      </c>
      <c r="D326" s="223">
        <v>315</v>
      </c>
      <c r="E326" s="129">
        <v>30000000</v>
      </c>
      <c r="F326" s="130">
        <v>0</v>
      </c>
      <c r="G326" s="131">
        <v>128000</v>
      </c>
    </row>
    <row r="327" spans="1:7" ht="12.75">
      <c r="A327" s="221" t="s">
        <v>889</v>
      </c>
      <c r="B327" s="222" t="s">
        <v>1658</v>
      </c>
      <c r="C327" s="223">
        <v>204404</v>
      </c>
      <c r="D327" s="223">
        <v>316</v>
      </c>
      <c r="E327" s="129">
        <v>30000000</v>
      </c>
      <c r="F327" s="130">
        <v>0</v>
      </c>
      <c r="G327" s="131">
        <v>0</v>
      </c>
    </row>
    <row r="328" spans="1:7" ht="12.75">
      <c r="A328" s="221" t="s">
        <v>890</v>
      </c>
      <c r="B328" s="222" t="s">
        <v>1659</v>
      </c>
      <c r="C328" s="223">
        <v>204405</v>
      </c>
      <c r="D328" s="223">
        <v>317</v>
      </c>
      <c r="E328" s="129">
        <v>30000000</v>
      </c>
      <c r="F328" s="130">
        <v>0</v>
      </c>
      <c r="G328" s="131">
        <v>0</v>
      </c>
    </row>
    <row r="329" spans="1:7" ht="12.75">
      <c r="A329" s="221" t="s">
        <v>891</v>
      </c>
      <c r="B329" s="222" t="s">
        <v>1660</v>
      </c>
      <c r="C329" s="223">
        <v>204406</v>
      </c>
      <c r="D329" s="223">
        <v>318</v>
      </c>
      <c r="E329" s="129">
        <v>30000000</v>
      </c>
      <c r="F329" s="130">
        <v>0</v>
      </c>
      <c r="G329" s="131">
        <v>0</v>
      </c>
    </row>
    <row r="330" spans="1:7" ht="12.75">
      <c r="A330" s="221" t="s">
        <v>892</v>
      </c>
      <c r="B330" s="222" t="s">
        <v>1661</v>
      </c>
      <c r="C330" s="223">
        <v>204407</v>
      </c>
      <c r="D330" s="223">
        <v>319</v>
      </c>
      <c r="E330" s="129">
        <v>30000000</v>
      </c>
      <c r="F330" s="130">
        <v>0</v>
      </c>
      <c r="G330" s="131">
        <v>0</v>
      </c>
    </row>
    <row r="331" spans="1:7" ht="12.75">
      <c r="A331" s="221" t="s">
        <v>893</v>
      </c>
      <c r="B331" s="222" t="s">
        <v>1662</v>
      </c>
      <c r="C331" s="223">
        <v>204408</v>
      </c>
      <c r="D331" s="223">
        <v>320</v>
      </c>
      <c r="E331" s="129">
        <v>30000000</v>
      </c>
      <c r="F331" s="130">
        <v>0</v>
      </c>
      <c r="G331" s="131">
        <v>0</v>
      </c>
    </row>
    <row r="332" spans="1:7" ht="12.75">
      <c r="A332" s="221" t="s">
        <v>894</v>
      </c>
      <c r="B332" s="222" t="s">
        <v>1663</v>
      </c>
      <c r="C332" s="223">
        <v>204409</v>
      </c>
      <c r="D332" s="223">
        <v>321</v>
      </c>
      <c r="E332" s="129">
        <v>30000000</v>
      </c>
      <c r="F332" s="130">
        <v>0</v>
      </c>
      <c r="G332" s="131">
        <v>0</v>
      </c>
    </row>
    <row r="333" spans="1:7" ht="12.75">
      <c r="A333" s="221" t="s">
        <v>895</v>
      </c>
      <c r="B333" s="222" t="s">
        <v>1664</v>
      </c>
      <c r="C333" s="223">
        <v>204410</v>
      </c>
      <c r="D333" s="223">
        <v>322</v>
      </c>
      <c r="E333" s="129">
        <v>30000000</v>
      </c>
      <c r="F333" s="130">
        <v>0</v>
      </c>
      <c r="G333" s="131">
        <v>0</v>
      </c>
    </row>
    <row r="334" spans="1:7" ht="12.75">
      <c r="A334" s="221" t="s">
        <v>896</v>
      </c>
      <c r="B334" s="222" t="s">
        <v>1665</v>
      </c>
      <c r="C334" s="223">
        <v>204411</v>
      </c>
      <c r="D334" s="223">
        <v>323</v>
      </c>
      <c r="E334" s="129">
        <v>30000000</v>
      </c>
      <c r="F334" s="130">
        <v>0</v>
      </c>
      <c r="G334" s="131">
        <v>0</v>
      </c>
    </row>
    <row r="335" spans="1:7" ht="12.75">
      <c r="A335" s="221" t="s">
        <v>897</v>
      </c>
      <c r="B335" s="222" t="s">
        <v>1666</v>
      </c>
      <c r="C335" s="223">
        <v>204412</v>
      </c>
      <c r="D335" s="223">
        <v>324</v>
      </c>
      <c r="E335" s="129">
        <v>30000000</v>
      </c>
      <c r="F335" s="130">
        <v>0</v>
      </c>
      <c r="G335" s="131">
        <v>0</v>
      </c>
    </row>
    <row r="336" spans="1:7" ht="12.75">
      <c r="A336" s="221" t="s">
        <v>898</v>
      </c>
      <c r="B336" s="222" t="s">
        <v>1667</v>
      </c>
      <c r="C336" s="223">
        <v>204501</v>
      </c>
      <c r="D336" s="223">
        <v>325</v>
      </c>
      <c r="E336" s="129">
        <v>30000000</v>
      </c>
      <c r="F336" s="130">
        <v>0</v>
      </c>
      <c r="G336" s="131">
        <v>0</v>
      </c>
    </row>
    <row r="337" spans="1:7" ht="12.75">
      <c r="A337" s="221" t="s">
        <v>899</v>
      </c>
      <c r="B337" s="222" t="s">
        <v>1668</v>
      </c>
      <c r="C337" s="223">
        <v>204502</v>
      </c>
      <c r="D337" s="223">
        <v>326</v>
      </c>
      <c r="E337" s="129">
        <v>30000000</v>
      </c>
      <c r="F337" s="130">
        <v>0</v>
      </c>
      <c r="G337" s="131">
        <v>317200</v>
      </c>
    </row>
    <row r="338" spans="1:7" ht="12.75">
      <c r="A338" s="221" t="s">
        <v>900</v>
      </c>
      <c r="B338" s="222" t="s">
        <v>1669</v>
      </c>
      <c r="C338" s="223">
        <v>204503</v>
      </c>
      <c r="D338" s="223">
        <v>327</v>
      </c>
      <c r="E338" s="129">
        <v>30000000</v>
      </c>
      <c r="F338" s="130">
        <v>10000000</v>
      </c>
      <c r="G338" s="131">
        <v>128000</v>
      </c>
    </row>
    <row r="339" spans="1:7" ht="12.75">
      <c r="A339" s="221" t="s">
        <v>901</v>
      </c>
      <c r="B339" s="222" t="s">
        <v>1670</v>
      </c>
      <c r="C339" s="223">
        <v>204504</v>
      </c>
      <c r="D339" s="223">
        <v>328</v>
      </c>
      <c r="E339" s="129">
        <v>20000000</v>
      </c>
      <c r="F339" s="130">
        <v>0</v>
      </c>
      <c r="G339" s="131">
        <v>0</v>
      </c>
    </row>
    <row r="340" spans="1:7" ht="12.75">
      <c r="A340" s="221" t="s">
        <v>902</v>
      </c>
      <c r="B340" s="222" t="s">
        <v>1671</v>
      </c>
      <c r="C340" s="223">
        <v>204505</v>
      </c>
      <c r="D340" s="223">
        <v>329</v>
      </c>
      <c r="E340" s="129">
        <v>20000000</v>
      </c>
      <c r="F340" s="130">
        <v>0</v>
      </c>
      <c r="G340" s="131">
        <v>0</v>
      </c>
    </row>
    <row r="341" spans="1:7" ht="12.75">
      <c r="A341" s="221" t="s">
        <v>903</v>
      </c>
      <c r="B341" s="222" t="s">
        <v>1672</v>
      </c>
      <c r="C341" s="223">
        <v>204506</v>
      </c>
      <c r="D341" s="223">
        <v>330</v>
      </c>
      <c r="E341" s="129">
        <v>20000000</v>
      </c>
      <c r="F341" s="130">
        <v>0</v>
      </c>
      <c r="G341" s="131">
        <v>0</v>
      </c>
    </row>
    <row r="342" spans="1:7" ht="12.75">
      <c r="A342" s="221" t="s">
        <v>904</v>
      </c>
      <c r="B342" s="222" t="s">
        <v>1673</v>
      </c>
      <c r="C342" s="223">
        <v>204507</v>
      </c>
      <c r="D342" s="223">
        <v>331</v>
      </c>
      <c r="E342" s="129">
        <v>20000000</v>
      </c>
      <c r="F342" s="130">
        <v>0</v>
      </c>
      <c r="G342" s="131">
        <v>0</v>
      </c>
    </row>
    <row r="343" spans="1:7" ht="12.75">
      <c r="A343" s="221" t="s">
        <v>905</v>
      </c>
      <c r="B343" s="222" t="s">
        <v>1674</v>
      </c>
      <c r="C343" s="223">
        <v>204508</v>
      </c>
      <c r="D343" s="223">
        <v>332</v>
      </c>
      <c r="E343" s="129">
        <v>20000000</v>
      </c>
      <c r="F343" s="130">
        <v>0</v>
      </c>
      <c r="G343" s="131">
        <v>0</v>
      </c>
    </row>
    <row r="344" spans="1:7" ht="12.75">
      <c r="A344" s="221" t="s">
        <v>906</v>
      </c>
      <c r="B344" s="222" t="s">
        <v>1675</v>
      </c>
      <c r="C344" s="223">
        <v>204509</v>
      </c>
      <c r="D344" s="223">
        <v>333</v>
      </c>
      <c r="E344" s="129">
        <v>20000000</v>
      </c>
      <c r="F344" s="130">
        <v>0</v>
      </c>
      <c r="G344" s="131">
        <v>0</v>
      </c>
    </row>
    <row r="345" spans="1:7" ht="12.75">
      <c r="A345" s="221" t="s">
        <v>907</v>
      </c>
      <c r="B345" s="222" t="s">
        <v>1676</v>
      </c>
      <c r="C345" s="223">
        <v>204510</v>
      </c>
      <c r="D345" s="223">
        <v>334</v>
      </c>
      <c r="E345" s="129">
        <v>20000000</v>
      </c>
      <c r="F345" s="130">
        <v>0</v>
      </c>
      <c r="G345" s="131">
        <v>0</v>
      </c>
    </row>
    <row r="346" spans="1:7" ht="12.75">
      <c r="A346" s="221" t="s">
        <v>908</v>
      </c>
      <c r="B346" s="222" t="s">
        <v>1677</v>
      </c>
      <c r="C346" s="223">
        <v>204511</v>
      </c>
      <c r="D346" s="223">
        <v>335</v>
      </c>
      <c r="E346" s="129">
        <v>20000000</v>
      </c>
      <c r="F346" s="130">
        <v>0</v>
      </c>
      <c r="G346" s="131">
        <v>0</v>
      </c>
    </row>
    <row r="347" spans="1:7" ht="12.75">
      <c r="A347" s="221" t="s">
        <v>909</v>
      </c>
      <c r="B347" s="222" t="s">
        <v>1678</v>
      </c>
      <c r="C347" s="223">
        <v>204512</v>
      </c>
      <c r="D347" s="223">
        <v>336</v>
      </c>
      <c r="E347" s="129">
        <v>20000000</v>
      </c>
      <c r="F347" s="130">
        <v>0</v>
      </c>
      <c r="G347" s="131">
        <v>0</v>
      </c>
    </row>
    <row r="348" spans="1:7" ht="12.75">
      <c r="A348" s="221" t="s">
        <v>910</v>
      </c>
      <c r="B348" s="222" t="s">
        <v>1679</v>
      </c>
      <c r="C348" s="223">
        <v>204601</v>
      </c>
      <c r="D348" s="223">
        <v>337</v>
      </c>
      <c r="E348" s="129">
        <v>20000000</v>
      </c>
      <c r="F348" s="130">
        <v>0</v>
      </c>
      <c r="G348" s="131">
        <v>0</v>
      </c>
    </row>
    <row r="349" spans="1:7" ht="12.75">
      <c r="A349" s="221" t="s">
        <v>911</v>
      </c>
      <c r="B349" s="222" t="s">
        <v>1680</v>
      </c>
      <c r="C349" s="223">
        <v>204602</v>
      </c>
      <c r="D349" s="223">
        <v>338</v>
      </c>
      <c r="E349" s="129">
        <v>20000000</v>
      </c>
      <c r="F349" s="130">
        <v>0</v>
      </c>
      <c r="G349" s="131">
        <v>317200</v>
      </c>
    </row>
    <row r="350" spans="1:7" ht="12.75">
      <c r="A350" s="221" t="s">
        <v>912</v>
      </c>
      <c r="B350" s="222" t="s">
        <v>1681</v>
      </c>
      <c r="C350" s="223">
        <v>204603</v>
      </c>
      <c r="D350" s="223">
        <v>339</v>
      </c>
      <c r="E350" s="129">
        <v>20000000</v>
      </c>
      <c r="F350" s="130">
        <v>0</v>
      </c>
      <c r="G350" s="131">
        <v>0</v>
      </c>
    </row>
    <row r="351" spans="1:7" ht="12.75">
      <c r="A351" s="221" t="s">
        <v>913</v>
      </c>
      <c r="B351" s="222" t="s">
        <v>1682</v>
      </c>
      <c r="C351" s="223">
        <v>204604</v>
      </c>
      <c r="D351" s="223">
        <v>340</v>
      </c>
      <c r="E351" s="129">
        <v>20000000</v>
      </c>
      <c r="F351" s="130">
        <v>0</v>
      </c>
      <c r="G351" s="131">
        <v>0</v>
      </c>
    </row>
    <row r="352" spans="1:7" ht="12.75">
      <c r="A352" s="221" t="s">
        <v>914</v>
      </c>
      <c r="B352" s="222" t="s">
        <v>1683</v>
      </c>
      <c r="C352" s="223">
        <v>204605</v>
      </c>
      <c r="D352" s="223">
        <v>341</v>
      </c>
      <c r="E352" s="129">
        <v>20000000</v>
      </c>
      <c r="F352" s="130">
        <v>0</v>
      </c>
      <c r="G352" s="131">
        <v>0</v>
      </c>
    </row>
    <row r="353" spans="1:7" ht="12.75">
      <c r="A353" s="221" t="s">
        <v>915</v>
      </c>
      <c r="B353" s="222" t="s">
        <v>1684</v>
      </c>
      <c r="C353" s="223">
        <v>204606</v>
      </c>
      <c r="D353" s="223">
        <v>342</v>
      </c>
      <c r="E353" s="129">
        <v>20000000</v>
      </c>
      <c r="F353" s="130">
        <v>0</v>
      </c>
      <c r="G353" s="131">
        <v>0</v>
      </c>
    </row>
    <row r="354" spans="1:7" ht="12.75">
      <c r="A354" s="221" t="s">
        <v>916</v>
      </c>
      <c r="B354" s="222" t="s">
        <v>1685</v>
      </c>
      <c r="C354" s="223">
        <v>204607</v>
      </c>
      <c r="D354" s="223">
        <v>343</v>
      </c>
      <c r="E354" s="129">
        <v>20000000</v>
      </c>
      <c r="F354" s="130">
        <v>0</v>
      </c>
      <c r="G354" s="131">
        <v>0</v>
      </c>
    </row>
    <row r="355" spans="1:7" ht="12.75">
      <c r="A355" s="221" t="s">
        <v>917</v>
      </c>
      <c r="B355" s="222" t="s">
        <v>1686</v>
      </c>
      <c r="C355" s="223">
        <v>204608</v>
      </c>
      <c r="D355" s="223">
        <v>344</v>
      </c>
      <c r="E355" s="129">
        <v>20000000</v>
      </c>
      <c r="F355" s="130">
        <v>0</v>
      </c>
      <c r="G355" s="131">
        <v>0</v>
      </c>
    </row>
    <row r="356" spans="1:7" ht="12.75">
      <c r="A356" s="221" t="s">
        <v>918</v>
      </c>
      <c r="B356" s="222" t="s">
        <v>1687</v>
      </c>
      <c r="C356" s="223">
        <v>204609</v>
      </c>
      <c r="D356" s="223">
        <v>345</v>
      </c>
      <c r="E356" s="129">
        <v>20000000</v>
      </c>
      <c r="F356" s="130">
        <v>0</v>
      </c>
      <c r="G356" s="131">
        <v>0</v>
      </c>
    </row>
    <row r="357" spans="1:7" ht="12.75">
      <c r="A357" s="221" t="s">
        <v>919</v>
      </c>
      <c r="B357" s="222" t="s">
        <v>1688</v>
      </c>
      <c r="C357" s="223">
        <v>204610</v>
      </c>
      <c r="D357" s="223">
        <v>346</v>
      </c>
      <c r="E357" s="129">
        <v>20000000</v>
      </c>
      <c r="F357" s="130">
        <v>0</v>
      </c>
      <c r="G357" s="131">
        <v>0</v>
      </c>
    </row>
    <row r="358" spans="1:7" ht="12.75">
      <c r="A358" s="221" t="s">
        <v>920</v>
      </c>
      <c r="B358" s="222" t="s">
        <v>1689</v>
      </c>
      <c r="C358" s="223">
        <v>204611</v>
      </c>
      <c r="D358" s="223">
        <v>347</v>
      </c>
      <c r="E358" s="129">
        <v>20000000</v>
      </c>
      <c r="F358" s="130">
        <v>0</v>
      </c>
      <c r="G358" s="131">
        <v>0</v>
      </c>
    </row>
    <row r="359" spans="1:7" ht="12.75">
      <c r="A359" s="221" t="s">
        <v>921</v>
      </c>
      <c r="B359" s="222" t="s">
        <v>1690</v>
      </c>
      <c r="C359" s="223">
        <v>204612</v>
      </c>
      <c r="D359" s="223">
        <v>348</v>
      </c>
      <c r="E359" s="129">
        <v>20000000</v>
      </c>
      <c r="F359" s="130">
        <v>0</v>
      </c>
      <c r="G359" s="131">
        <v>0</v>
      </c>
    </row>
    <row r="360" spans="1:7" ht="12.75">
      <c r="A360" s="221" t="s">
        <v>922</v>
      </c>
      <c r="B360" s="222" t="s">
        <v>1691</v>
      </c>
      <c r="C360" s="223">
        <v>204701</v>
      </c>
      <c r="D360" s="223">
        <v>349</v>
      </c>
      <c r="E360" s="129">
        <v>20000000</v>
      </c>
      <c r="F360" s="130">
        <v>0</v>
      </c>
      <c r="G360" s="131">
        <v>0</v>
      </c>
    </row>
    <row r="361" spans="1:7" ht="12.75">
      <c r="A361" s="221" t="s">
        <v>923</v>
      </c>
      <c r="B361" s="222" t="s">
        <v>1692</v>
      </c>
      <c r="C361" s="223">
        <v>204702</v>
      </c>
      <c r="D361" s="223">
        <v>350</v>
      </c>
      <c r="E361" s="129">
        <v>20000000</v>
      </c>
      <c r="F361" s="130">
        <v>0</v>
      </c>
      <c r="G361" s="131">
        <v>317200</v>
      </c>
    </row>
    <row r="362" spans="1:7" ht="12.75">
      <c r="A362" s="221" t="s">
        <v>924</v>
      </c>
      <c r="B362" s="222" t="s">
        <v>1693</v>
      </c>
      <c r="C362" s="223">
        <v>204703</v>
      </c>
      <c r="D362" s="223">
        <v>351</v>
      </c>
      <c r="E362" s="129">
        <v>20000000</v>
      </c>
      <c r="F362" s="130">
        <v>0</v>
      </c>
      <c r="G362" s="131">
        <v>0</v>
      </c>
    </row>
    <row r="363" spans="1:7" ht="12.75">
      <c r="A363" s="221" t="s">
        <v>925</v>
      </c>
      <c r="B363" s="222" t="s">
        <v>1694</v>
      </c>
      <c r="C363" s="223">
        <v>204704</v>
      </c>
      <c r="D363" s="223">
        <v>352</v>
      </c>
      <c r="E363" s="129">
        <v>20000000</v>
      </c>
      <c r="F363" s="130">
        <v>0</v>
      </c>
      <c r="G363" s="131">
        <v>0</v>
      </c>
    </row>
    <row r="364" spans="1:7" ht="12.75">
      <c r="A364" s="221" t="s">
        <v>926</v>
      </c>
      <c r="B364" s="222" t="s">
        <v>1695</v>
      </c>
      <c r="C364" s="223">
        <v>204705</v>
      </c>
      <c r="D364" s="223">
        <v>353</v>
      </c>
      <c r="E364" s="129">
        <v>20000000</v>
      </c>
      <c r="F364" s="130">
        <v>0</v>
      </c>
      <c r="G364" s="131">
        <v>0</v>
      </c>
    </row>
    <row r="365" spans="1:7" ht="12.75">
      <c r="A365" s="221" t="s">
        <v>927</v>
      </c>
      <c r="B365" s="222" t="s">
        <v>1696</v>
      </c>
      <c r="C365" s="223">
        <v>204706</v>
      </c>
      <c r="D365" s="223">
        <v>354</v>
      </c>
      <c r="E365" s="129">
        <v>20000000</v>
      </c>
      <c r="F365" s="130">
        <v>0</v>
      </c>
      <c r="G365" s="131">
        <v>0</v>
      </c>
    </row>
    <row r="366" spans="1:7" ht="12.75">
      <c r="A366" s="221" t="s">
        <v>928</v>
      </c>
      <c r="B366" s="222" t="s">
        <v>1697</v>
      </c>
      <c r="C366" s="223">
        <v>204707</v>
      </c>
      <c r="D366" s="223">
        <v>355</v>
      </c>
      <c r="E366" s="129">
        <v>20000000</v>
      </c>
      <c r="F366" s="130">
        <v>0</v>
      </c>
      <c r="G366" s="131">
        <v>0</v>
      </c>
    </row>
    <row r="367" spans="1:7" ht="12.75">
      <c r="A367" s="221" t="s">
        <v>929</v>
      </c>
      <c r="B367" s="222" t="s">
        <v>1698</v>
      </c>
      <c r="C367" s="223">
        <v>204708</v>
      </c>
      <c r="D367" s="223">
        <v>356</v>
      </c>
      <c r="E367" s="129">
        <v>20000000</v>
      </c>
      <c r="F367" s="130">
        <v>0</v>
      </c>
      <c r="G367" s="131">
        <v>0</v>
      </c>
    </row>
    <row r="368" spans="1:7" ht="12.75">
      <c r="A368" s="221" t="s">
        <v>930</v>
      </c>
      <c r="B368" s="222" t="s">
        <v>1699</v>
      </c>
      <c r="C368" s="223">
        <v>204709</v>
      </c>
      <c r="D368" s="223">
        <v>357</v>
      </c>
      <c r="E368" s="129">
        <v>20000000</v>
      </c>
      <c r="F368" s="130">
        <v>0</v>
      </c>
      <c r="G368" s="131">
        <v>0</v>
      </c>
    </row>
    <row r="369" spans="1:7" ht="12.75">
      <c r="A369" s="221" t="s">
        <v>931</v>
      </c>
      <c r="B369" s="222" t="s">
        <v>1700</v>
      </c>
      <c r="C369" s="223">
        <v>204710</v>
      </c>
      <c r="D369" s="223">
        <v>358</v>
      </c>
      <c r="E369" s="129">
        <v>20000000</v>
      </c>
      <c r="F369" s="130">
        <v>0</v>
      </c>
      <c r="G369" s="131">
        <v>0</v>
      </c>
    </row>
    <row r="370" spans="1:7" ht="12.75">
      <c r="A370" s="221" t="s">
        <v>932</v>
      </c>
      <c r="B370" s="222" t="s">
        <v>1701</v>
      </c>
      <c r="C370" s="223">
        <v>204711</v>
      </c>
      <c r="D370" s="223">
        <v>359</v>
      </c>
      <c r="E370" s="129">
        <v>20000000</v>
      </c>
      <c r="F370" s="130">
        <v>0</v>
      </c>
      <c r="G370" s="131">
        <v>0</v>
      </c>
    </row>
    <row r="371" spans="1:7" ht="12.75">
      <c r="A371" s="221" t="s">
        <v>933</v>
      </c>
      <c r="B371" s="222" t="s">
        <v>1702</v>
      </c>
      <c r="C371" s="223">
        <v>204712</v>
      </c>
      <c r="D371" s="223">
        <v>360</v>
      </c>
      <c r="E371" s="129">
        <v>20000000</v>
      </c>
      <c r="F371" s="130">
        <v>20000000</v>
      </c>
      <c r="G371" s="131">
        <v>317200</v>
      </c>
    </row>
    <row r="372" spans="1:7" ht="12.75">
      <c r="A372" s="221"/>
      <c r="B372" s="222" t="s">
        <v>1703</v>
      </c>
      <c r="C372" s="223"/>
      <c r="D372" s="223">
        <v>361</v>
      </c>
      <c r="E372" s="129"/>
      <c r="F372" s="130"/>
      <c r="G372" s="131"/>
    </row>
    <row r="373" spans="1:7" ht="12.75">
      <c r="A373" s="221"/>
      <c r="B373" s="222" t="s">
        <v>1704</v>
      </c>
      <c r="C373" s="223"/>
      <c r="D373" s="223">
        <v>362</v>
      </c>
      <c r="E373" s="129"/>
      <c r="F373" s="130"/>
      <c r="G373" s="131"/>
    </row>
    <row r="374" spans="1:7" ht="12.75">
      <c r="A374" s="221"/>
      <c r="B374" s="222" t="s">
        <v>1705</v>
      </c>
      <c r="C374" s="223"/>
      <c r="D374" s="223">
        <v>363</v>
      </c>
      <c r="E374" s="129"/>
      <c r="F374" s="130"/>
      <c r="G374" s="131"/>
    </row>
    <row r="375" spans="1:7" ht="12.75">
      <c r="A375" s="221"/>
      <c r="B375" s="222" t="s">
        <v>1706</v>
      </c>
      <c r="C375" s="223"/>
      <c r="D375" s="223">
        <v>364</v>
      </c>
      <c r="E375" s="129"/>
      <c r="F375" s="130"/>
      <c r="G375" s="131"/>
    </row>
    <row r="376" spans="1:7" ht="12.75">
      <c r="A376" s="221"/>
      <c r="B376" s="222" t="s">
        <v>1707</v>
      </c>
      <c r="C376" s="223"/>
      <c r="D376" s="223">
        <v>365</v>
      </c>
      <c r="E376" s="129"/>
      <c r="F376" s="130"/>
      <c r="G376" s="131"/>
    </row>
    <row r="377" spans="1:7" ht="12.75">
      <c r="A377" s="221"/>
      <c r="B377" s="222" t="s">
        <v>1708</v>
      </c>
      <c r="C377" s="223"/>
      <c r="D377" s="223">
        <v>366</v>
      </c>
      <c r="E377" s="129"/>
      <c r="F377" s="130"/>
      <c r="G377" s="131"/>
    </row>
    <row r="378" spans="1:7" ht="12.75">
      <c r="A378" s="221"/>
      <c r="B378" s="222" t="s">
        <v>1709</v>
      </c>
      <c r="C378" s="223"/>
      <c r="D378" s="223">
        <v>367</v>
      </c>
      <c r="E378" s="129"/>
      <c r="F378" s="130"/>
      <c r="G378" s="131"/>
    </row>
    <row r="379" spans="1:7" ht="12.75">
      <c r="A379" s="221"/>
      <c r="B379" s="222" t="s">
        <v>1710</v>
      </c>
      <c r="C379" s="223"/>
      <c r="D379" s="223">
        <v>368</v>
      </c>
      <c r="E379" s="129"/>
      <c r="F379" s="130"/>
      <c r="G379" s="131"/>
    </row>
    <row r="380" spans="1:7" ht="12.75">
      <c r="A380" s="221"/>
      <c r="B380" s="222" t="s">
        <v>1711</v>
      </c>
      <c r="C380" s="223"/>
      <c r="D380" s="223">
        <v>369</v>
      </c>
      <c r="E380" s="129"/>
      <c r="F380" s="130"/>
      <c r="G380" s="131"/>
    </row>
    <row r="381" spans="1:7" ht="12.75">
      <c r="A381" s="221"/>
      <c r="B381" s="222" t="s">
        <v>1712</v>
      </c>
      <c r="C381" s="223"/>
      <c r="D381" s="223">
        <v>370</v>
      </c>
      <c r="E381" s="129"/>
      <c r="F381" s="130"/>
      <c r="G381" s="131"/>
    </row>
    <row r="382" spans="1:7" ht="12.75">
      <c r="A382" s="221"/>
      <c r="B382" s="222" t="s">
        <v>1713</v>
      </c>
      <c r="C382" s="223"/>
      <c r="D382" s="223">
        <v>371</v>
      </c>
      <c r="E382" s="129"/>
      <c r="F382" s="130"/>
      <c r="G382" s="131"/>
    </row>
    <row r="383" spans="1:7" ht="12.75">
      <c r="A383" s="221"/>
      <c r="B383" s="222" t="s">
        <v>1714</v>
      </c>
      <c r="C383" s="223"/>
      <c r="D383" s="223">
        <v>372</v>
      </c>
      <c r="E383" s="129"/>
      <c r="F383" s="130"/>
      <c r="G383" s="131"/>
    </row>
    <row r="384" spans="1:7" ht="12.75">
      <c r="A384" s="221"/>
      <c r="B384" s="222" t="s">
        <v>1715</v>
      </c>
      <c r="C384" s="223"/>
      <c r="D384" s="223">
        <v>373</v>
      </c>
      <c r="E384" s="129"/>
      <c r="F384" s="130"/>
      <c r="G384" s="131"/>
    </row>
    <row r="385" spans="1:7" ht="12.75">
      <c r="A385" s="221"/>
      <c r="B385" s="222" t="s">
        <v>1716</v>
      </c>
      <c r="C385" s="223"/>
      <c r="D385" s="223">
        <v>374</v>
      </c>
      <c r="E385" s="129"/>
      <c r="F385" s="130"/>
      <c r="G385" s="131"/>
    </row>
    <row r="386" spans="1:7" ht="12.75">
      <c r="A386" s="221"/>
      <c r="B386" s="222" t="s">
        <v>1717</v>
      </c>
      <c r="C386" s="223"/>
      <c r="D386" s="223">
        <v>375</v>
      </c>
      <c r="E386" s="129"/>
      <c r="F386" s="130"/>
      <c r="G386" s="131"/>
    </row>
    <row r="387" spans="1:7" ht="12.75">
      <c r="A387" s="221"/>
      <c r="B387" s="222" t="s">
        <v>1718</v>
      </c>
      <c r="C387" s="223"/>
      <c r="D387" s="223">
        <v>376</v>
      </c>
      <c r="E387" s="129"/>
      <c r="F387" s="130"/>
      <c r="G387" s="131"/>
    </row>
    <row r="388" spans="1:7" ht="12.75">
      <c r="A388" s="221"/>
      <c r="B388" s="222" t="s">
        <v>1719</v>
      </c>
      <c r="C388" s="223"/>
      <c r="D388" s="223">
        <v>377</v>
      </c>
      <c r="E388" s="129"/>
      <c r="F388" s="130"/>
      <c r="G388" s="131"/>
    </row>
    <row r="389" spans="1:7" ht="12.75">
      <c r="A389" s="221"/>
      <c r="B389" s="222" t="s">
        <v>1720</v>
      </c>
      <c r="C389" s="223"/>
      <c r="D389" s="223">
        <v>378</v>
      </c>
      <c r="E389" s="129"/>
      <c r="F389" s="130"/>
      <c r="G389" s="131"/>
    </row>
    <row r="390" spans="1:7" ht="12.75">
      <c r="A390" s="221"/>
      <c r="B390" s="222" t="s">
        <v>1721</v>
      </c>
      <c r="C390" s="223"/>
      <c r="D390" s="223">
        <v>379</v>
      </c>
      <c r="E390" s="129"/>
      <c r="F390" s="130"/>
      <c r="G390" s="131"/>
    </row>
    <row r="391" spans="1:7" ht="12.75">
      <c r="A391" s="221"/>
      <c r="B391" s="222" t="s">
        <v>1722</v>
      </c>
      <c r="C391" s="223"/>
      <c r="D391" s="223">
        <v>380</v>
      </c>
      <c r="E391" s="129"/>
      <c r="F391" s="130"/>
      <c r="G391" s="131"/>
    </row>
    <row r="392" spans="1:7" ht="12.75">
      <c r="A392" s="221"/>
      <c r="B392" s="222" t="s">
        <v>1723</v>
      </c>
      <c r="C392" s="223"/>
      <c r="D392" s="223">
        <v>381</v>
      </c>
      <c r="E392" s="129"/>
      <c r="F392" s="130"/>
      <c r="G392" s="131"/>
    </row>
    <row r="393" spans="1:7" ht="12.75">
      <c r="A393" s="221"/>
      <c r="B393" s="222" t="s">
        <v>1724</v>
      </c>
      <c r="C393" s="223"/>
      <c r="D393" s="223">
        <v>382</v>
      </c>
      <c r="E393" s="129"/>
      <c r="F393" s="130"/>
      <c r="G393" s="131"/>
    </row>
    <row r="394" spans="1:7" ht="12.75">
      <c r="A394" s="221"/>
      <c r="B394" s="222" t="s">
        <v>1725</v>
      </c>
      <c r="C394" s="223"/>
      <c r="D394" s="223">
        <v>383</v>
      </c>
      <c r="E394" s="129"/>
      <c r="F394" s="130"/>
      <c r="G394" s="131"/>
    </row>
    <row r="395" spans="1:7" ht="12.75">
      <c r="A395" s="221"/>
      <c r="B395" s="222" t="s">
        <v>1726</v>
      </c>
      <c r="C395" s="223"/>
      <c r="D395" s="223">
        <v>384</v>
      </c>
      <c r="E395" s="129"/>
      <c r="F395" s="130"/>
      <c r="G395" s="131"/>
    </row>
    <row r="396" spans="1:7" ht="12.75">
      <c r="A396" s="221"/>
      <c r="B396" s="222" t="s">
        <v>1727</v>
      </c>
      <c r="C396" s="223"/>
      <c r="D396" s="223">
        <v>385</v>
      </c>
      <c r="E396" s="129"/>
      <c r="F396" s="130"/>
      <c r="G396" s="131"/>
    </row>
    <row r="397" spans="1:7" ht="12.75">
      <c r="A397" s="221"/>
      <c r="B397" s="222" t="s">
        <v>1728</v>
      </c>
      <c r="C397" s="223"/>
      <c r="D397" s="223">
        <v>386</v>
      </c>
      <c r="E397" s="129"/>
      <c r="F397" s="130"/>
      <c r="G397" s="131"/>
    </row>
    <row r="398" spans="1:7" ht="12.75">
      <c r="A398" s="221"/>
      <c r="B398" s="222" t="s">
        <v>1729</v>
      </c>
      <c r="C398" s="223"/>
      <c r="D398" s="223">
        <v>387</v>
      </c>
      <c r="E398" s="129"/>
      <c r="F398" s="130"/>
      <c r="G398" s="131"/>
    </row>
    <row r="399" spans="1:7" ht="12.75">
      <c r="A399" s="221"/>
      <c r="B399" s="222" t="s">
        <v>1730</v>
      </c>
      <c r="C399" s="223"/>
      <c r="D399" s="223">
        <v>388</v>
      </c>
      <c r="E399" s="129"/>
      <c r="F399" s="130"/>
      <c r="G399" s="131"/>
    </row>
    <row r="400" spans="1:7" ht="12.75">
      <c r="A400" s="221"/>
      <c r="B400" s="222" t="s">
        <v>1731</v>
      </c>
      <c r="C400" s="223"/>
      <c r="D400" s="223">
        <v>389</v>
      </c>
      <c r="E400" s="129"/>
      <c r="F400" s="130"/>
      <c r="G400" s="131"/>
    </row>
    <row r="401" spans="1:7" ht="12.75">
      <c r="A401" s="221"/>
      <c r="B401" s="222" t="s">
        <v>1732</v>
      </c>
      <c r="C401" s="223"/>
      <c r="D401" s="223">
        <v>390</v>
      </c>
      <c r="E401" s="129"/>
      <c r="F401" s="130"/>
      <c r="G401" s="131"/>
    </row>
    <row r="402" spans="1:7" ht="12.75">
      <c r="A402" s="221"/>
      <c r="B402" s="222" t="s">
        <v>1733</v>
      </c>
      <c r="C402" s="223"/>
      <c r="D402" s="223">
        <v>391</v>
      </c>
      <c r="E402" s="129"/>
      <c r="F402" s="130"/>
      <c r="G402" s="131"/>
    </row>
    <row r="403" spans="1:7" ht="12.75">
      <c r="A403" s="221"/>
      <c r="B403" s="222" t="s">
        <v>1734</v>
      </c>
      <c r="C403" s="223"/>
      <c r="D403" s="223">
        <v>392</v>
      </c>
      <c r="E403" s="129"/>
      <c r="F403" s="130"/>
      <c r="G403" s="131"/>
    </row>
    <row r="404" spans="1:7" ht="12.75">
      <c r="A404" s="221"/>
      <c r="B404" s="222" t="s">
        <v>1735</v>
      </c>
      <c r="C404" s="223"/>
      <c r="D404" s="223">
        <v>393</v>
      </c>
      <c r="E404" s="129"/>
      <c r="F404" s="130"/>
      <c r="G404" s="131"/>
    </row>
    <row r="405" spans="1:7" ht="12.75">
      <c r="A405" s="221"/>
      <c r="B405" s="222" t="s">
        <v>1736</v>
      </c>
      <c r="C405" s="223"/>
      <c r="D405" s="223">
        <v>394</v>
      </c>
      <c r="E405" s="129"/>
      <c r="F405" s="130"/>
      <c r="G405" s="131"/>
    </row>
    <row r="406" spans="1:7" ht="12.75">
      <c r="A406" s="221"/>
      <c r="B406" s="222" t="s">
        <v>1737</v>
      </c>
      <c r="C406" s="223"/>
      <c r="D406" s="223">
        <v>395</v>
      </c>
      <c r="E406" s="129"/>
      <c r="F406" s="130"/>
      <c r="G406" s="131"/>
    </row>
    <row r="407" spans="1:7" ht="12.75">
      <c r="A407" s="221"/>
      <c r="B407" s="222" t="s">
        <v>1738</v>
      </c>
      <c r="C407" s="223"/>
      <c r="D407" s="223">
        <v>396</v>
      </c>
      <c r="E407" s="129"/>
      <c r="F407" s="130"/>
      <c r="G407" s="131"/>
    </row>
    <row r="408" spans="1:7" ht="12.75">
      <c r="A408" s="221"/>
      <c r="B408" s="222" t="s">
        <v>1739</v>
      </c>
      <c r="C408" s="223"/>
      <c r="D408" s="223">
        <v>397</v>
      </c>
      <c r="E408" s="129"/>
      <c r="F408" s="130"/>
      <c r="G408" s="131"/>
    </row>
    <row r="409" spans="1:7" ht="12.75">
      <c r="A409" s="221"/>
      <c r="B409" s="222" t="s">
        <v>1740</v>
      </c>
      <c r="C409" s="223"/>
      <c r="D409" s="223">
        <v>398</v>
      </c>
      <c r="E409" s="129"/>
      <c r="F409" s="130"/>
      <c r="G409" s="131"/>
    </row>
    <row r="410" spans="1:7" ht="12.75">
      <c r="A410" s="221"/>
      <c r="B410" s="222" t="s">
        <v>1741</v>
      </c>
      <c r="C410" s="223"/>
      <c r="D410" s="223">
        <v>399</v>
      </c>
      <c r="E410" s="129"/>
      <c r="F410" s="130"/>
      <c r="G410" s="131"/>
    </row>
    <row r="411" spans="1:7" ht="12.75">
      <c r="A411" s="221"/>
      <c r="B411" s="222" t="s">
        <v>1742</v>
      </c>
      <c r="C411" s="223"/>
      <c r="D411" s="223">
        <v>400</v>
      </c>
      <c r="E411" s="129"/>
      <c r="F411" s="130"/>
      <c r="G411" s="131"/>
    </row>
    <row r="412" spans="1:7" ht="12.75">
      <c r="A412" s="221"/>
      <c r="B412" s="222" t="s">
        <v>1743</v>
      </c>
      <c r="C412" s="223"/>
      <c r="D412" s="223">
        <v>401</v>
      </c>
      <c r="E412" s="129"/>
      <c r="F412" s="130"/>
      <c r="G412" s="131"/>
    </row>
    <row r="413" spans="1:7" ht="12.75">
      <c r="A413" s="221"/>
      <c r="B413" s="222" t="s">
        <v>1744</v>
      </c>
      <c r="C413" s="223"/>
      <c r="D413" s="223">
        <v>402</v>
      </c>
      <c r="E413" s="129"/>
      <c r="F413" s="130"/>
      <c r="G413" s="131"/>
    </row>
    <row r="414" spans="1:7" ht="12.75">
      <c r="A414" s="221"/>
      <c r="B414" s="222" t="s">
        <v>1745</v>
      </c>
      <c r="C414" s="223"/>
      <c r="D414" s="223">
        <v>403</v>
      </c>
      <c r="E414" s="129"/>
      <c r="F414" s="130"/>
      <c r="G414" s="131"/>
    </row>
    <row r="415" spans="1:7" ht="12.75">
      <c r="A415" s="221"/>
      <c r="B415" s="222" t="s">
        <v>1746</v>
      </c>
      <c r="C415" s="223"/>
      <c r="D415" s="223">
        <v>404</v>
      </c>
      <c r="E415" s="129"/>
      <c r="F415" s="130"/>
      <c r="G415" s="131"/>
    </row>
    <row r="416" spans="1:7" ht="12.75">
      <c r="A416" s="221"/>
      <c r="B416" s="222" t="s">
        <v>1747</v>
      </c>
      <c r="C416" s="223"/>
      <c r="D416" s="223">
        <v>405</v>
      </c>
      <c r="E416" s="129"/>
      <c r="F416" s="130"/>
      <c r="G416" s="131"/>
    </row>
    <row r="417" spans="1:7" ht="12.75">
      <c r="A417" s="221"/>
      <c r="B417" s="222" t="s">
        <v>1748</v>
      </c>
      <c r="C417" s="223"/>
      <c r="D417" s="223">
        <v>406</v>
      </c>
      <c r="E417" s="129"/>
      <c r="F417" s="130"/>
      <c r="G417" s="131"/>
    </row>
    <row r="418" spans="1:7" ht="12.75">
      <c r="A418" s="221"/>
      <c r="B418" s="222" t="s">
        <v>1749</v>
      </c>
      <c r="C418" s="223"/>
      <c r="D418" s="223">
        <v>407</v>
      </c>
      <c r="E418" s="129"/>
      <c r="F418" s="130"/>
      <c r="G418" s="131"/>
    </row>
    <row r="419" spans="1:7" ht="12.75">
      <c r="A419" s="221"/>
      <c r="B419" s="222" t="s">
        <v>1750</v>
      </c>
      <c r="C419" s="223"/>
      <c r="D419" s="223">
        <v>408</v>
      </c>
      <c r="E419" s="129"/>
      <c r="F419" s="130"/>
      <c r="G419" s="131"/>
    </row>
    <row r="420" spans="1:7" ht="12.75">
      <c r="A420" s="221"/>
      <c r="B420" s="222" t="s">
        <v>1751</v>
      </c>
      <c r="C420" s="223"/>
      <c r="D420" s="223">
        <v>409</v>
      </c>
      <c r="E420" s="129"/>
      <c r="F420" s="130"/>
      <c r="G420" s="131"/>
    </row>
    <row r="421" spans="1:7" ht="12.75">
      <c r="A421" s="221"/>
      <c r="B421" s="222" t="s">
        <v>1752</v>
      </c>
      <c r="C421" s="223"/>
      <c r="D421" s="223">
        <v>410</v>
      </c>
      <c r="E421" s="129"/>
      <c r="F421" s="130"/>
      <c r="G421" s="131"/>
    </row>
    <row r="422" spans="1:7" ht="12.75">
      <c r="A422" s="221"/>
      <c r="B422" s="222" t="s">
        <v>1753</v>
      </c>
      <c r="C422" s="223"/>
      <c r="D422" s="223">
        <v>411</v>
      </c>
      <c r="E422" s="129"/>
      <c r="F422" s="130"/>
      <c r="G422" s="131"/>
    </row>
    <row r="423" spans="1:7" ht="12.75">
      <c r="A423" s="221"/>
      <c r="B423" s="222" t="s">
        <v>1754</v>
      </c>
      <c r="C423" s="223"/>
      <c r="D423" s="223">
        <v>412</v>
      </c>
      <c r="E423" s="129"/>
      <c r="F423" s="130"/>
      <c r="G423" s="131"/>
    </row>
    <row r="424" spans="1:7" ht="12.75">
      <c r="A424" s="221"/>
      <c r="B424" s="222" t="s">
        <v>1755</v>
      </c>
      <c r="C424" s="223"/>
      <c r="D424" s="223">
        <v>413</v>
      </c>
      <c r="E424" s="129"/>
      <c r="F424" s="130"/>
      <c r="G424" s="131"/>
    </row>
    <row r="425" spans="1:7" ht="12.75">
      <c r="A425" s="221"/>
      <c r="B425" s="222" t="s">
        <v>1756</v>
      </c>
      <c r="C425" s="223"/>
      <c r="D425" s="223">
        <v>414</v>
      </c>
      <c r="E425" s="129"/>
      <c r="F425" s="130"/>
      <c r="G425" s="131"/>
    </row>
    <row r="426" spans="1:7" ht="12.75">
      <c r="A426" s="221"/>
      <c r="B426" s="222" t="s">
        <v>1757</v>
      </c>
      <c r="C426" s="223"/>
      <c r="D426" s="223">
        <v>415</v>
      </c>
      <c r="E426" s="129"/>
      <c r="F426" s="130"/>
      <c r="G426" s="131"/>
    </row>
    <row r="427" spans="1:7" ht="12.75">
      <c r="A427" s="221"/>
      <c r="B427" s="222" t="s">
        <v>1758</v>
      </c>
      <c r="C427" s="223"/>
      <c r="D427" s="223">
        <v>416</v>
      </c>
      <c r="E427" s="129"/>
      <c r="F427" s="130"/>
      <c r="G427" s="131"/>
    </row>
    <row r="428" spans="1:7" ht="12.75">
      <c r="A428" s="221"/>
      <c r="B428" s="222" t="s">
        <v>1759</v>
      </c>
      <c r="C428" s="223"/>
      <c r="D428" s="223">
        <v>417</v>
      </c>
      <c r="E428" s="129"/>
      <c r="F428" s="130"/>
      <c r="G428" s="131"/>
    </row>
    <row r="429" spans="1:7" ht="12.75">
      <c r="A429" s="221"/>
      <c r="B429" s="222" t="s">
        <v>1760</v>
      </c>
      <c r="C429" s="223"/>
      <c r="D429" s="223">
        <v>418</v>
      </c>
      <c r="E429" s="129"/>
      <c r="F429" s="130"/>
      <c r="G429" s="131"/>
    </row>
    <row r="430" spans="1:7" ht="12.75">
      <c r="A430" s="221"/>
      <c r="B430" s="222" t="s">
        <v>1761</v>
      </c>
      <c r="C430" s="223"/>
      <c r="D430" s="223">
        <v>419</v>
      </c>
      <c r="E430" s="129"/>
      <c r="F430" s="130"/>
      <c r="G430" s="131"/>
    </row>
    <row r="431" spans="1:7" ht="12.75">
      <c r="A431" s="221"/>
      <c r="B431" s="222" t="s">
        <v>1762</v>
      </c>
      <c r="C431" s="223"/>
      <c r="D431" s="223">
        <v>420</v>
      </c>
      <c r="E431" s="129"/>
      <c r="F431" s="130"/>
      <c r="G431" s="131"/>
    </row>
    <row r="432" spans="1:7" ht="12.75">
      <c r="A432" s="221"/>
      <c r="B432" s="222" t="s">
        <v>1763</v>
      </c>
      <c r="C432" s="223"/>
      <c r="D432" s="223">
        <v>421</v>
      </c>
      <c r="E432" s="129"/>
      <c r="F432" s="130"/>
      <c r="G432" s="131"/>
    </row>
    <row r="433" spans="1:7" ht="12.75">
      <c r="A433" s="221"/>
      <c r="B433" s="222" t="s">
        <v>1764</v>
      </c>
      <c r="C433" s="223"/>
      <c r="D433" s="223">
        <v>422</v>
      </c>
      <c r="E433" s="129"/>
      <c r="F433" s="130"/>
      <c r="G433" s="131"/>
    </row>
    <row r="434" spans="1:7" ht="12.75">
      <c r="A434" s="221"/>
      <c r="B434" s="222" t="s">
        <v>1765</v>
      </c>
      <c r="C434" s="223"/>
      <c r="D434" s="223">
        <v>423</v>
      </c>
      <c r="E434" s="129"/>
      <c r="F434" s="130"/>
      <c r="G434" s="131"/>
    </row>
    <row r="435" spans="1:7" ht="12.75">
      <c r="A435" s="221"/>
      <c r="B435" s="222" t="s">
        <v>1766</v>
      </c>
      <c r="C435" s="223"/>
      <c r="D435" s="223">
        <v>424</v>
      </c>
      <c r="E435" s="129"/>
      <c r="F435" s="130"/>
      <c r="G435" s="131"/>
    </row>
    <row r="436" spans="1:7" ht="12.75">
      <c r="A436" s="221"/>
      <c r="B436" s="222" t="s">
        <v>1767</v>
      </c>
      <c r="C436" s="223"/>
      <c r="D436" s="223">
        <v>425</v>
      </c>
      <c r="E436" s="129"/>
      <c r="F436" s="130"/>
      <c r="G436" s="131"/>
    </row>
    <row r="437" spans="1:7" ht="12.75">
      <c r="A437" s="221"/>
      <c r="B437" s="222" t="s">
        <v>1768</v>
      </c>
      <c r="C437" s="223"/>
      <c r="D437" s="223">
        <v>426</v>
      </c>
      <c r="E437" s="129"/>
      <c r="F437" s="130"/>
      <c r="G437" s="131"/>
    </row>
    <row r="438" spans="1:7" ht="12.75">
      <c r="A438" s="221"/>
      <c r="B438" s="222" t="s">
        <v>1769</v>
      </c>
      <c r="C438" s="223"/>
      <c r="D438" s="223">
        <v>427</v>
      </c>
      <c r="E438" s="129"/>
      <c r="F438" s="130"/>
      <c r="G438" s="131"/>
    </row>
    <row r="439" spans="1:7" ht="12.75">
      <c r="A439" s="221"/>
      <c r="B439" s="222" t="s">
        <v>1770</v>
      </c>
      <c r="C439" s="223"/>
      <c r="D439" s="223">
        <v>428</v>
      </c>
      <c r="E439" s="129"/>
      <c r="F439" s="130"/>
      <c r="G439" s="131"/>
    </row>
    <row r="440" spans="1:7" ht="12.75">
      <c r="A440" s="221"/>
      <c r="B440" s="222" t="s">
        <v>1771</v>
      </c>
      <c r="C440" s="223"/>
      <c r="D440" s="223">
        <v>429</v>
      </c>
      <c r="E440" s="129"/>
      <c r="F440" s="130"/>
      <c r="G440" s="131"/>
    </row>
    <row r="441" spans="1:7" ht="12.75">
      <c r="A441" s="221"/>
      <c r="B441" s="222" t="s">
        <v>1772</v>
      </c>
      <c r="C441" s="223"/>
      <c r="D441" s="223">
        <v>430</v>
      </c>
      <c r="E441" s="129"/>
      <c r="F441" s="130"/>
      <c r="G441" s="131"/>
    </row>
    <row r="442" spans="1:7" ht="12.75">
      <c r="A442" s="221"/>
      <c r="B442" s="222" t="s">
        <v>1773</v>
      </c>
      <c r="C442" s="223"/>
      <c r="D442" s="223">
        <v>431</v>
      </c>
      <c r="E442" s="129"/>
      <c r="F442" s="130"/>
      <c r="G442" s="131"/>
    </row>
    <row r="443" spans="1:7" ht="12.75">
      <c r="A443" s="221"/>
      <c r="B443" s="222" t="s">
        <v>1774</v>
      </c>
      <c r="C443" s="223"/>
      <c r="D443" s="223">
        <v>432</v>
      </c>
      <c r="E443" s="129"/>
      <c r="F443" s="130"/>
      <c r="G443" s="131"/>
    </row>
    <row r="444" spans="1:7" ht="12.75">
      <c r="A444" s="221"/>
      <c r="B444" s="222" t="s">
        <v>1775</v>
      </c>
      <c r="C444" s="223"/>
      <c r="D444" s="223">
        <v>433</v>
      </c>
      <c r="E444" s="129"/>
      <c r="F444" s="130"/>
      <c r="G444" s="131"/>
    </row>
    <row r="445" spans="1:7" ht="12.75">
      <c r="A445" s="221"/>
      <c r="B445" s="222" t="s">
        <v>1776</v>
      </c>
      <c r="C445" s="223"/>
      <c r="D445" s="223">
        <v>434</v>
      </c>
      <c r="E445" s="129"/>
      <c r="F445" s="130"/>
      <c r="G445" s="131"/>
    </row>
    <row r="446" spans="1:7" ht="12.75">
      <c r="A446" s="221"/>
      <c r="B446" s="222" t="s">
        <v>1777</v>
      </c>
      <c r="C446" s="223"/>
      <c r="D446" s="223">
        <v>435</v>
      </c>
      <c r="E446" s="129"/>
      <c r="F446" s="130"/>
      <c r="G446" s="131"/>
    </row>
    <row r="447" spans="1:7" ht="12.75">
      <c r="A447" s="221"/>
      <c r="B447" s="222" t="s">
        <v>1778</v>
      </c>
      <c r="C447" s="223"/>
      <c r="D447" s="223">
        <v>436</v>
      </c>
      <c r="E447" s="129"/>
      <c r="F447" s="130"/>
      <c r="G447" s="131"/>
    </row>
    <row r="448" spans="1:7" ht="12.75">
      <c r="A448" s="221"/>
      <c r="B448" s="222" t="s">
        <v>1779</v>
      </c>
      <c r="C448" s="223"/>
      <c r="D448" s="223">
        <v>437</v>
      </c>
      <c r="E448" s="129"/>
      <c r="F448" s="130"/>
      <c r="G448" s="131"/>
    </row>
    <row r="449" spans="1:7" ht="12.75">
      <c r="A449" s="221"/>
      <c r="B449" s="222" t="s">
        <v>1780</v>
      </c>
      <c r="C449" s="223"/>
      <c r="D449" s="223">
        <v>438</v>
      </c>
      <c r="E449" s="129"/>
      <c r="F449" s="130"/>
      <c r="G449" s="131"/>
    </row>
    <row r="450" spans="1:7" ht="12.75">
      <c r="A450" s="221"/>
      <c r="B450" s="222" t="s">
        <v>1781</v>
      </c>
      <c r="C450" s="223"/>
      <c r="D450" s="223">
        <v>439</v>
      </c>
      <c r="E450" s="129"/>
      <c r="F450" s="130"/>
      <c r="G450" s="131"/>
    </row>
    <row r="451" spans="1:7" ht="12.75">
      <c r="A451" s="221"/>
      <c r="B451" s="222" t="s">
        <v>1782</v>
      </c>
      <c r="C451" s="223"/>
      <c r="D451" s="223">
        <v>440</v>
      </c>
      <c r="E451" s="129"/>
      <c r="F451" s="130"/>
      <c r="G451" s="131"/>
    </row>
    <row r="452" spans="1:7" ht="12.75">
      <c r="A452" s="221"/>
      <c r="B452" s="222" t="s">
        <v>1783</v>
      </c>
      <c r="C452" s="223"/>
      <c r="D452" s="223">
        <v>441</v>
      </c>
      <c r="E452" s="129"/>
      <c r="F452" s="130"/>
      <c r="G452" s="131"/>
    </row>
    <row r="453" spans="1:7" ht="12.75">
      <c r="A453" s="221"/>
      <c r="B453" s="222" t="s">
        <v>1784</v>
      </c>
      <c r="C453" s="223"/>
      <c r="D453" s="223">
        <v>442</v>
      </c>
      <c r="E453" s="129"/>
      <c r="F453" s="130"/>
      <c r="G453" s="131"/>
    </row>
    <row r="454" spans="1:7" ht="12.75">
      <c r="A454" s="221"/>
      <c r="B454" s="222" t="s">
        <v>1785</v>
      </c>
      <c r="C454" s="223"/>
      <c r="D454" s="223">
        <v>443</v>
      </c>
      <c r="E454" s="129"/>
      <c r="F454" s="130"/>
      <c r="G454" s="131"/>
    </row>
    <row r="455" spans="1:7" ht="12.75">
      <c r="A455" s="221"/>
      <c r="B455" s="222" t="s">
        <v>1786</v>
      </c>
      <c r="C455" s="223"/>
      <c r="D455" s="223">
        <v>444</v>
      </c>
      <c r="E455" s="129"/>
      <c r="F455" s="130"/>
      <c r="G455" s="131"/>
    </row>
    <row r="456" spans="1:7" ht="12.75">
      <c r="A456" s="221"/>
      <c r="B456" s="222" t="s">
        <v>1787</v>
      </c>
      <c r="C456" s="223"/>
      <c r="D456" s="223">
        <v>445</v>
      </c>
      <c r="E456" s="129"/>
      <c r="F456" s="130"/>
      <c r="G456" s="131"/>
    </row>
    <row r="457" spans="1:7" ht="12.75">
      <c r="A457" s="221"/>
      <c r="B457" s="222" t="s">
        <v>1788</v>
      </c>
      <c r="C457" s="223"/>
      <c r="D457" s="223">
        <v>446</v>
      </c>
      <c r="E457" s="129"/>
      <c r="F457" s="130"/>
      <c r="G457" s="131"/>
    </row>
    <row r="458" spans="1:7" ht="12.75">
      <c r="A458" s="221"/>
      <c r="B458" s="222" t="s">
        <v>1789</v>
      </c>
      <c r="C458" s="223"/>
      <c r="D458" s="223">
        <v>447</v>
      </c>
      <c r="E458" s="129"/>
      <c r="F458" s="130"/>
      <c r="G458" s="131"/>
    </row>
    <row r="459" spans="1:7" ht="12.75">
      <c r="A459" s="221"/>
      <c r="B459" s="222" t="s">
        <v>1790</v>
      </c>
      <c r="C459" s="223"/>
      <c r="D459" s="223">
        <v>448</v>
      </c>
      <c r="E459" s="129"/>
      <c r="F459" s="130"/>
      <c r="G459" s="131"/>
    </row>
    <row r="460" spans="1:7" ht="12.75">
      <c r="A460" s="221"/>
      <c r="B460" s="222" t="s">
        <v>1791</v>
      </c>
      <c r="C460" s="223"/>
      <c r="D460" s="223">
        <v>449</v>
      </c>
      <c r="E460" s="129"/>
      <c r="F460" s="130"/>
      <c r="G460" s="131"/>
    </row>
    <row r="461" spans="1:7" ht="12.75">
      <c r="A461" s="221"/>
      <c r="B461" s="222" t="s">
        <v>1792</v>
      </c>
      <c r="C461" s="223"/>
      <c r="D461" s="223">
        <v>450</v>
      </c>
      <c r="E461" s="129"/>
      <c r="F461" s="130"/>
      <c r="G461" s="131"/>
    </row>
    <row r="462" spans="1:7" ht="12.75">
      <c r="A462" s="221"/>
      <c r="B462" s="222" t="s">
        <v>1793</v>
      </c>
      <c r="C462" s="223"/>
      <c r="D462" s="223">
        <v>451</v>
      </c>
      <c r="E462" s="129"/>
      <c r="F462" s="130"/>
      <c r="G462" s="131"/>
    </row>
    <row r="463" spans="1:7" ht="12.75">
      <c r="A463" s="221"/>
      <c r="B463" s="222" t="s">
        <v>1794</v>
      </c>
      <c r="C463" s="223"/>
      <c r="D463" s="223">
        <v>452</v>
      </c>
      <c r="E463" s="129"/>
      <c r="F463" s="130"/>
      <c r="G463" s="131"/>
    </row>
    <row r="464" spans="1:7" ht="12.75">
      <c r="A464" s="221"/>
      <c r="B464" s="222" t="s">
        <v>1795</v>
      </c>
      <c r="C464" s="223"/>
      <c r="D464" s="223">
        <v>453</v>
      </c>
      <c r="E464" s="129"/>
      <c r="F464" s="130"/>
      <c r="G464" s="131"/>
    </row>
    <row r="465" spans="1:7" ht="12.75">
      <c r="A465" s="221"/>
      <c r="B465" s="222" t="s">
        <v>1796</v>
      </c>
      <c r="C465" s="223"/>
      <c r="D465" s="223">
        <v>454</v>
      </c>
      <c r="E465" s="129"/>
      <c r="F465" s="130"/>
      <c r="G465" s="131"/>
    </row>
    <row r="466" spans="1:7" ht="12.75">
      <c r="A466" s="221"/>
      <c r="B466" s="222" t="s">
        <v>1797</v>
      </c>
      <c r="C466" s="223"/>
      <c r="D466" s="223">
        <v>455</v>
      </c>
      <c r="E466" s="129"/>
      <c r="F466" s="130"/>
      <c r="G466" s="131"/>
    </row>
    <row r="467" spans="1:7" ht="12.75">
      <c r="A467" s="221"/>
      <c r="B467" s="222" t="s">
        <v>1798</v>
      </c>
      <c r="C467" s="223"/>
      <c r="D467" s="223">
        <v>456</v>
      </c>
      <c r="E467" s="129"/>
      <c r="F467" s="130"/>
      <c r="G467" s="131"/>
    </row>
    <row r="468" spans="1:7" ht="12.75">
      <c r="A468" s="221"/>
      <c r="B468" s="222" t="s">
        <v>1799</v>
      </c>
      <c r="C468" s="223"/>
      <c r="D468" s="223">
        <v>457</v>
      </c>
      <c r="E468" s="129"/>
      <c r="F468" s="130"/>
      <c r="G468" s="131"/>
    </row>
    <row r="469" spans="1:7" ht="12.75">
      <c r="A469" s="221"/>
      <c r="B469" s="222" t="s">
        <v>1800</v>
      </c>
      <c r="C469" s="223"/>
      <c r="D469" s="223">
        <v>458</v>
      </c>
      <c r="E469" s="129"/>
      <c r="F469" s="130"/>
      <c r="G469" s="131"/>
    </row>
    <row r="470" spans="1:7" ht="12.75">
      <c r="A470" s="221"/>
      <c r="B470" s="222" t="s">
        <v>1801</v>
      </c>
      <c r="C470" s="223"/>
      <c r="D470" s="223">
        <v>459</v>
      </c>
      <c r="E470" s="129"/>
      <c r="F470" s="130"/>
      <c r="G470" s="131"/>
    </row>
    <row r="471" spans="1:7" ht="12.75">
      <c r="A471" s="221"/>
      <c r="B471" s="222" t="s">
        <v>1802</v>
      </c>
      <c r="C471" s="223"/>
      <c r="D471" s="223">
        <v>460</v>
      </c>
      <c r="E471" s="129"/>
      <c r="F471" s="130"/>
      <c r="G471" s="131"/>
    </row>
    <row r="472" spans="1:7" ht="12.75">
      <c r="A472" s="221"/>
      <c r="B472" s="222" t="s">
        <v>1803</v>
      </c>
      <c r="C472" s="223"/>
      <c r="D472" s="223">
        <v>461</v>
      </c>
      <c r="E472" s="129"/>
      <c r="F472" s="130"/>
      <c r="G472" s="131"/>
    </row>
    <row r="473" spans="1:7" ht="12.75">
      <c r="A473" s="221"/>
      <c r="B473" s="222" t="s">
        <v>1804</v>
      </c>
      <c r="C473" s="223"/>
      <c r="D473" s="223">
        <v>462</v>
      </c>
      <c r="E473" s="129"/>
      <c r="F473" s="130"/>
      <c r="G473" s="131"/>
    </row>
    <row r="474" spans="1:7" ht="12.75">
      <c r="A474" s="221"/>
      <c r="B474" s="222" t="s">
        <v>1805</v>
      </c>
      <c r="C474" s="223"/>
      <c r="D474" s="223">
        <v>463</v>
      </c>
      <c r="E474" s="129"/>
      <c r="F474" s="130"/>
      <c r="G474" s="131"/>
    </row>
    <row r="475" spans="1:7" ht="12.75">
      <c r="A475" s="221"/>
      <c r="B475" s="222" t="s">
        <v>1806</v>
      </c>
      <c r="C475" s="223"/>
      <c r="D475" s="223">
        <v>464</v>
      </c>
      <c r="E475" s="129"/>
      <c r="F475" s="130"/>
      <c r="G475" s="131"/>
    </row>
    <row r="476" spans="1:7" ht="12.75">
      <c r="A476" s="221"/>
      <c r="B476" s="222" t="s">
        <v>1807</v>
      </c>
      <c r="C476" s="223"/>
      <c r="D476" s="223">
        <v>465</v>
      </c>
      <c r="E476" s="129"/>
      <c r="F476" s="130"/>
      <c r="G476" s="131"/>
    </row>
    <row r="477" spans="1:7" ht="12.75">
      <c r="A477" s="221"/>
      <c r="B477" s="222" t="s">
        <v>1808</v>
      </c>
      <c r="C477" s="223"/>
      <c r="D477" s="223">
        <v>466</v>
      </c>
      <c r="E477" s="129"/>
      <c r="F477" s="130"/>
      <c r="G477" s="131"/>
    </row>
    <row r="478" spans="1:7" ht="12.75">
      <c r="A478" s="221"/>
      <c r="B478" s="222" t="s">
        <v>1809</v>
      </c>
      <c r="C478" s="223"/>
      <c r="D478" s="223">
        <v>467</v>
      </c>
      <c r="E478" s="129"/>
      <c r="F478" s="130"/>
      <c r="G478" s="131"/>
    </row>
    <row r="479" spans="1:7" ht="12.75">
      <c r="A479" s="221"/>
      <c r="B479" s="222" t="s">
        <v>1810</v>
      </c>
      <c r="C479" s="223"/>
      <c r="D479" s="223">
        <v>468</v>
      </c>
      <c r="E479" s="129"/>
      <c r="F479" s="130"/>
      <c r="G479" s="131"/>
    </row>
    <row r="480" spans="1:7" ht="12.75">
      <c r="A480" s="221"/>
      <c r="B480" s="222" t="s">
        <v>1811</v>
      </c>
      <c r="C480" s="223"/>
      <c r="D480" s="223">
        <v>469</v>
      </c>
      <c r="E480" s="129"/>
      <c r="F480" s="130"/>
      <c r="G480" s="131"/>
    </row>
    <row r="481" spans="1:7" ht="12.75">
      <c r="A481" s="221"/>
      <c r="B481" s="222" t="s">
        <v>1812</v>
      </c>
      <c r="C481" s="223"/>
      <c r="D481" s="223">
        <v>470</v>
      </c>
      <c r="E481" s="129"/>
      <c r="F481" s="130"/>
      <c r="G481" s="131"/>
    </row>
    <row r="482" spans="1:7" ht="12.75">
      <c r="A482" s="221"/>
      <c r="B482" s="222" t="s">
        <v>1813</v>
      </c>
      <c r="C482" s="223"/>
      <c r="D482" s="223">
        <v>471</v>
      </c>
      <c r="E482" s="129"/>
      <c r="F482" s="130"/>
      <c r="G482" s="131"/>
    </row>
    <row r="483" spans="1:7" ht="12.75">
      <c r="A483" s="221"/>
      <c r="B483" s="222" t="s">
        <v>1814</v>
      </c>
      <c r="C483" s="223"/>
      <c r="D483" s="223">
        <v>472</v>
      </c>
      <c r="E483" s="129"/>
      <c r="F483" s="130"/>
      <c r="G483" s="131"/>
    </row>
    <row r="484" spans="1:7" ht="12.75">
      <c r="A484" s="221"/>
      <c r="B484" s="222" t="s">
        <v>1815</v>
      </c>
      <c r="C484" s="223"/>
      <c r="D484" s="223">
        <v>473</v>
      </c>
      <c r="E484" s="129"/>
      <c r="F484" s="130"/>
      <c r="G484" s="131"/>
    </row>
    <row r="485" spans="1:7" ht="12.75">
      <c r="A485" s="221"/>
      <c r="B485" s="222" t="s">
        <v>1816</v>
      </c>
      <c r="C485" s="223"/>
      <c r="D485" s="223">
        <v>474</v>
      </c>
      <c r="E485" s="129"/>
      <c r="F485" s="130"/>
      <c r="G485" s="131"/>
    </row>
    <row r="486" spans="1:7" ht="12.75">
      <c r="A486" s="221"/>
      <c r="B486" s="222" t="s">
        <v>1817</v>
      </c>
      <c r="C486" s="223"/>
      <c r="D486" s="223">
        <v>475</v>
      </c>
      <c r="E486" s="129"/>
      <c r="F486" s="130"/>
      <c r="G486" s="131"/>
    </row>
    <row r="487" spans="1:7" ht="12.75">
      <c r="A487" s="221"/>
      <c r="B487" s="222" t="s">
        <v>1818</v>
      </c>
      <c r="C487" s="223"/>
      <c r="D487" s="223">
        <v>476</v>
      </c>
      <c r="E487" s="129"/>
      <c r="F487" s="130"/>
      <c r="G487" s="131"/>
    </row>
    <row r="488" spans="1:7" ht="12.75">
      <c r="A488" s="221"/>
      <c r="B488" s="222" t="s">
        <v>1819</v>
      </c>
      <c r="C488" s="223"/>
      <c r="D488" s="223">
        <v>477</v>
      </c>
      <c r="E488" s="129"/>
      <c r="F488" s="130"/>
      <c r="G488" s="131"/>
    </row>
    <row r="489" spans="1:7" ht="12.75">
      <c r="A489" s="221"/>
      <c r="B489" s="222" t="s">
        <v>1820</v>
      </c>
      <c r="C489" s="223"/>
      <c r="D489" s="223">
        <v>478</v>
      </c>
      <c r="E489" s="129"/>
      <c r="F489" s="130"/>
      <c r="G489" s="131"/>
    </row>
    <row r="490" spans="1:7" ht="12.75">
      <c r="A490" s="221"/>
      <c r="B490" s="222" t="s">
        <v>1821</v>
      </c>
      <c r="C490" s="223"/>
      <c r="D490" s="223">
        <v>479</v>
      </c>
      <c r="E490" s="129"/>
      <c r="F490" s="130"/>
      <c r="G490" s="131"/>
    </row>
    <row r="491" spans="1:7" ht="12.75">
      <c r="A491" s="221"/>
      <c r="B491" s="222" t="s">
        <v>1822</v>
      </c>
      <c r="C491" s="223"/>
      <c r="D491" s="223">
        <v>480</v>
      </c>
      <c r="E491" s="129"/>
      <c r="F491" s="130"/>
      <c r="G491" s="131"/>
    </row>
    <row r="492" spans="1:7" ht="12.75">
      <c r="A492" s="221"/>
      <c r="B492" s="222" t="s">
        <v>1823</v>
      </c>
      <c r="C492" s="223"/>
      <c r="D492" s="223">
        <v>481</v>
      </c>
      <c r="E492" s="129"/>
      <c r="F492" s="130"/>
      <c r="G492" s="131"/>
    </row>
    <row r="493" spans="1:7" ht="12.75">
      <c r="A493" s="221"/>
      <c r="B493" s="222" t="s">
        <v>1824</v>
      </c>
      <c r="C493" s="223"/>
      <c r="D493" s="223">
        <v>482</v>
      </c>
      <c r="E493" s="129"/>
      <c r="F493" s="130"/>
      <c r="G493" s="131"/>
    </row>
    <row r="494" spans="1:7" ht="12.75">
      <c r="A494" s="221"/>
      <c r="B494" s="222" t="s">
        <v>1825</v>
      </c>
      <c r="C494" s="223"/>
      <c r="D494" s="223">
        <v>483</v>
      </c>
      <c r="E494" s="129"/>
      <c r="F494" s="130"/>
      <c r="G494" s="131"/>
    </row>
    <row r="495" spans="1:7" ht="12.75">
      <c r="A495" s="221"/>
      <c r="B495" s="222" t="s">
        <v>1826</v>
      </c>
      <c r="C495" s="223"/>
      <c r="D495" s="223">
        <v>484</v>
      </c>
      <c r="E495" s="129"/>
      <c r="F495" s="130"/>
      <c r="G495" s="131"/>
    </row>
    <row r="496" spans="1:7" ht="12.75">
      <c r="A496" s="221"/>
      <c r="B496" s="222" t="s">
        <v>1827</v>
      </c>
      <c r="C496" s="223"/>
      <c r="D496" s="223">
        <v>485</v>
      </c>
      <c r="E496" s="129"/>
      <c r="F496" s="130"/>
      <c r="G496" s="131"/>
    </row>
    <row r="497" spans="1:7" ht="12.75">
      <c r="A497" s="221"/>
      <c r="B497" s="222" t="s">
        <v>1828</v>
      </c>
      <c r="C497" s="223"/>
      <c r="D497" s="223">
        <v>486</v>
      </c>
      <c r="E497" s="129"/>
      <c r="F497" s="130"/>
      <c r="G497" s="131"/>
    </row>
    <row r="498" spans="1:7" ht="12.75">
      <c r="A498" s="221"/>
      <c r="B498" s="222" t="s">
        <v>1829</v>
      </c>
      <c r="C498" s="223"/>
      <c r="D498" s="223">
        <v>487</v>
      </c>
      <c r="E498" s="129"/>
      <c r="F498" s="130"/>
      <c r="G498" s="131"/>
    </row>
    <row r="499" spans="1:7" ht="12.75">
      <c r="A499" s="221"/>
      <c r="B499" s="222" t="s">
        <v>1830</v>
      </c>
      <c r="C499" s="223"/>
      <c r="D499" s="223">
        <v>488</v>
      </c>
      <c r="E499" s="129"/>
      <c r="F499" s="130"/>
      <c r="G499" s="131"/>
    </row>
    <row r="500" spans="1:7" ht="12.75">
      <c r="A500" s="221"/>
      <c r="B500" s="222" t="s">
        <v>1831</v>
      </c>
      <c r="C500" s="223"/>
      <c r="D500" s="223">
        <v>489</v>
      </c>
      <c r="E500" s="129"/>
      <c r="F500" s="130"/>
      <c r="G500" s="131"/>
    </row>
  </sheetData>
  <sheetProtection/>
  <mergeCells count="1">
    <mergeCell ref="E2:G8"/>
  </mergeCells>
  <conditionalFormatting sqref="A12:G500">
    <cfRule type="expression" priority="1" dxfId="3" stopIfTrue="1">
      <formula>$A12&lt;$D$1</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3"/>
  </sheetPr>
  <dimension ref="B2:M212"/>
  <sheetViews>
    <sheetView zoomScalePageLayoutView="0" workbookViewId="0" topLeftCell="A1">
      <selection activeCell="J95" sqref="J95"/>
    </sheetView>
  </sheetViews>
  <sheetFormatPr defaultColWidth="11.421875" defaultRowHeight="15"/>
  <cols>
    <col min="1" max="1" width="10.00390625" style="503" customWidth="1"/>
    <col min="2" max="2" width="3.00390625" style="503" customWidth="1"/>
    <col min="3" max="3" width="4.57421875" style="503" customWidth="1"/>
    <col min="4" max="4" width="28.7109375" style="503" customWidth="1"/>
    <col min="5" max="5" width="16.8515625" style="503" customWidth="1"/>
    <col min="6" max="6" width="16.140625" style="503" customWidth="1"/>
    <col min="7" max="7" width="14.421875" style="503" customWidth="1"/>
    <col min="8" max="8" width="5.421875" style="503" customWidth="1"/>
    <col min="9" max="16384" width="11.421875" style="503" customWidth="1"/>
  </cols>
  <sheetData>
    <row r="1" ht="12.75"/>
    <row r="2" spans="2:8" ht="20.25" customHeight="1">
      <c r="B2" s="612" t="s">
        <v>1832</v>
      </c>
      <c r="C2" s="613"/>
      <c r="D2" s="613"/>
      <c r="E2" s="613"/>
      <c r="F2" s="613"/>
      <c r="G2" s="613"/>
      <c r="H2" s="613"/>
    </row>
    <row r="3" ht="12.75"/>
    <row r="4" spans="4:7" ht="12.75">
      <c r="D4" s="506" t="s">
        <v>1833</v>
      </c>
      <c r="E4" s="507"/>
      <c r="F4" s="507"/>
      <c r="G4" s="508">
        <v>21209</v>
      </c>
    </row>
    <row r="5" spans="4:7" ht="12.75">
      <c r="D5" s="509"/>
      <c r="E5" s="510"/>
      <c r="F5" s="510"/>
      <c r="G5" s="511"/>
    </row>
    <row r="6" spans="4:7" ht="12.75">
      <c r="D6" s="509"/>
      <c r="E6" s="510"/>
      <c r="F6" s="510"/>
      <c r="G6" s="511"/>
    </row>
    <row r="7" spans="3:7" ht="12.75">
      <c r="C7" s="504"/>
      <c r="D7" s="509"/>
      <c r="E7" s="510"/>
      <c r="F7" s="510"/>
      <c r="G7" s="511"/>
    </row>
    <row r="8" spans="4:7" ht="12.75">
      <c r="D8" s="509"/>
      <c r="E8" s="510"/>
      <c r="F8" s="510"/>
      <c r="G8" s="511"/>
    </row>
    <row r="9" spans="4:7" ht="12.75">
      <c r="D9" s="509"/>
      <c r="E9" s="510"/>
      <c r="F9" s="510"/>
      <c r="G9" s="511"/>
    </row>
    <row r="10" spans="4:7" ht="12.75">
      <c r="D10" s="509"/>
      <c r="E10" s="510"/>
      <c r="F10" s="510"/>
      <c r="G10" s="511"/>
    </row>
    <row r="11" spans="4:7" ht="12.75">
      <c r="D11" s="509"/>
      <c r="E11" s="510"/>
      <c r="F11" s="510"/>
      <c r="G11" s="511"/>
    </row>
    <row r="12" spans="4:7" ht="12.75">
      <c r="D12" s="509"/>
      <c r="E12" s="510"/>
      <c r="F12" s="510"/>
      <c r="G12" s="511"/>
    </row>
    <row r="13" spans="4:7" ht="13.5" thickBot="1">
      <c r="D13" s="509"/>
      <c r="E13" s="510"/>
      <c r="F13" s="510"/>
      <c r="G13" s="511"/>
    </row>
    <row r="14" spans="3:7" ht="13.5" thickBot="1">
      <c r="C14" s="512" t="s">
        <v>1834</v>
      </c>
      <c r="D14" s="506" t="s">
        <v>1835</v>
      </c>
      <c r="E14" s="507"/>
      <c r="F14" s="507"/>
      <c r="G14" s="513">
        <f>G15/G16</f>
        <v>1.1221101713040402</v>
      </c>
    </row>
    <row r="15" spans="4:7" ht="12.75">
      <c r="D15" s="506" t="s">
        <v>1836</v>
      </c>
      <c r="E15" s="507"/>
      <c r="F15" s="507"/>
      <c r="G15" s="514">
        <f>G20+G26+G28-(G30+G32)</f>
        <v>25810778160.335533</v>
      </c>
    </row>
    <row r="16" spans="4:13" ht="12.75">
      <c r="D16" s="506" t="s">
        <v>1837</v>
      </c>
      <c r="E16" s="507"/>
      <c r="F16" s="507"/>
      <c r="G16" s="514">
        <f>F101</f>
        <v>23002000000</v>
      </c>
      <c r="I16" s="505"/>
      <c r="J16" s="505"/>
      <c r="K16" s="505"/>
      <c r="L16" s="505"/>
      <c r="M16" s="505"/>
    </row>
    <row r="17" spans="4:13" ht="19.5" customHeight="1">
      <c r="D17" s="515" t="s">
        <v>1838</v>
      </c>
      <c r="E17" s="516"/>
      <c r="F17" s="516"/>
      <c r="G17" s="517" t="str">
        <f>IF(G14&gt;1,"PASS","FAIL")</f>
        <v>PASS</v>
      </c>
      <c r="I17" s="505"/>
      <c r="J17" s="505"/>
      <c r="K17" s="505"/>
      <c r="L17" s="505"/>
      <c r="M17" s="505"/>
    </row>
    <row r="18" spans="4:13" ht="12.75">
      <c r="D18" s="509"/>
      <c r="E18" s="510"/>
      <c r="F18" s="510"/>
      <c r="G18" s="511"/>
      <c r="I18" s="505"/>
      <c r="J18" s="505"/>
      <c r="K18" s="505"/>
      <c r="L18" s="505"/>
      <c r="M18" s="505"/>
    </row>
    <row r="19" spans="4:13" ht="13.5" thickBot="1">
      <c r="D19" s="509"/>
      <c r="E19" s="510"/>
      <c r="F19" s="510"/>
      <c r="G19" s="511"/>
      <c r="I19" s="505"/>
      <c r="J19" s="505"/>
      <c r="K19" s="505"/>
      <c r="L19" s="505"/>
      <c r="M19" s="505"/>
    </row>
    <row r="20" spans="3:13" ht="13.5" thickBot="1">
      <c r="C20" s="512" t="s">
        <v>1839</v>
      </c>
      <c r="D20" s="506" t="s">
        <v>1840</v>
      </c>
      <c r="E20" s="507"/>
      <c r="F20" s="507"/>
      <c r="G20" s="518">
        <f>MIN(G21,G22)</f>
        <v>27072318077.0022</v>
      </c>
      <c r="I20" s="505"/>
      <c r="J20" s="505"/>
      <c r="K20" s="505"/>
      <c r="L20" s="505"/>
      <c r="M20" s="505"/>
    </row>
    <row r="21" spans="3:13" ht="13.5" thickBot="1">
      <c r="C21" s="519" t="s">
        <v>1841</v>
      </c>
      <c r="D21" s="506" t="s">
        <v>1842</v>
      </c>
      <c r="E21" s="520"/>
      <c r="F21" s="520"/>
      <c r="G21" s="514">
        <v>29529374777.93</v>
      </c>
      <c r="I21" s="505"/>
      <c r="J21" s="505"/>
      <c r="K21" s="505"/>
      <c r="L21" s="505"/>
      <c r="M21" s="505"/>
    </row>
    <row r="22" spans="3:13" ht="13.5" thickBot="1">
      <c r="C22" s="519" t="s">
        <v>1843</v>
      </c>
      <c r="D22" s="506" t="s">
        <v>1844</v>
      </c>
      <c r="E22" s="520"/>
      <c r="F22" s="520"/>
      <c r="G22" s="514">
        <f>+G23*G24</f>
        <v>27072318077.0022</v>
      </c>
      <c r="I22" s="505"/>
      <c r="J22" s="505"/>
      <c r="K22" s="505"/>
      <c r="L22" s="505"/>
      <c r="M22" s="505"/>
    </row>
    <row r="23" spans="4:13" ht="12.75">
      <c r="D23" s="506" t="s">
        <v>1845</v>
      </c>
      <c r="E23" s="520"/>
      <c r="F23" s="520"/>
      <c r="G23" s="514">
        <v>30418334917.98</v>
      </c>
      <c r="I23" s="505"/>
      <c r="J23" s="505"/>
      <c r="K23" s="505"/>
      <c r="L23" s="505"/>
      <c r="M23" s="505"/>
    </row>
    <row r="24" spans="4:13" ht="12.75">
      <c r="D24" s="506" t="s">
        <v>1846</v>
      </c>
      <c r="E24" s="520"/>
      <c r="F24" s="520"/>
      <c r="G24" s="521">
        <v>0.89</v>
      </c>
      <c r="I24" s="505"/>
      <c r="J24" s="505"/>
      <c r="K24" s="505"/>
      <c r="L24" s="505"/>
      <c r="M24" s="505"/>
    </row>
    <row r="25" spans="4:13" ht="13.5" thickBot="1">
      <c r="D25" s="522"/>
      <c r="E25" s="507"/>
      <c r="F25" s="507"/>
      <c r="G25" s="523"/>
      <c r="I25" s="505"/>
      <c r="J25" s="505"/>
      <c r="K25" s="505"/>
      <c r="L25" s="505"/>
      <c r="M25" s="505"/>
    </row>
    <row r="26" spans="3:13" ht="15" thickBot="1">
      <c r="C26" s="512" t="s">
        <v>1847</v>
      </c>
      <c r="D26" s="524" t="s">
        <v>1848</v>
      </c>
      <c r="E26" s="507"/>
      <c r="F26" s="507"/>
      <c r="G26" s="514">
        <v>0</v>
      </c>
      <c r="I26" s="505"/>
      <c r="J26" s="505"/>
      <c r="K26" s="505"/>
      <c r="L26" s="505"/>
      <c r="M26" s="505"/>
    </row>
    <row r="27" spans="4:13" ht="13.5" thickBot="1">
      <c r="D27" s="522"/>
      <c r="E27" s="507"/>
      <c r="F27" s="507"/>
      <c r="G27" s="523"/>
      <c r="I27" s="505"/>
      <c r="J27" s="505"/>
      <c r="K27" s="505"/>
      <c r="L27" s="505"/>
      <c r="M27" s="505"/>
    </row>
    <row r="28" spans="3:13" ht="15" thickBot="1">
      <c r="C28" s="512" t="s">
        <v>1849</v>
      </c>
      <c r="D28" s="506" t="s">
        <v>1850</v>
      </c>
      <c r="E28" s="520"/>
      <c r="F28" s="520"/>
      <c r="G28" s="514">
        <v>0</v>
      </c>
      <c r="I28" s="505"/>
      <c r="J28" s="505"/>
      <c r="K28" s="505"/>
      <c r="L28" s="505"/>
      <c r="M28" s="505"/>
    </row>
    <row r="29" spans="4:7" ht="13.5" thickBot="1">
      <c r="D29" s="522"/>
      <c r="E29" s="507"/>
      <c r="F29" s="507"/>
      <c r="G29" s="523"/>
    </row>
    <row r="30" spans="3:7" ht="13.5" thickBot="1">
      <c r="C30" s="512" t="s">
        <v>1851</v>
      </c>
      <c r="D30" s="506" t="s">
        <v>1852</v>
      </c>
      <c r="E30" s="507"/>
      <c r="F30" s="507"/>
      <c r="G30" s="514">
        <v>0</v>
      </c>
    </row>
    <row r="31" spans="4:7" ht="13.5" thickBot="1">
      <c r="D31" s="522"/>
      <c r="E31" s="507"/>
      <c r="F31" s="507"/>
      <c r="G31" s="523"/>
    </row>
    <row r="32" spans="3:7" ht="14.25" customHeight="1" thickBot="1">
      <c r="C32" s="512" t="s">
        <v>1853</v>
      </c>
      <c r="D32" s="614" t="s">
        <v>1854</v>
      </c>
      <c r="E32" s="615"/>
      <c r="F32" s="615"/>
      <c r="G32" s="562">
        <f>G33*G34*G35</f>
        <v>1261539916.6666665</v>
      </c>
    </row>
    <row r="33" spans="4:7" ht="12.75">
      <c r="D33" s="506" t="s">
        <v>1855</v>
      </c>
      <c r="E33" s="520"/>
      <c r="F33" s="520"/>
      <c r="G33" s="559">
        <f>(SUMPRODUCT(G41:G90,E41:E90)+E97*F97)/(SUM(E41:E90)+E97)</f>
        <v>5.484479248181317</v>
      </c>
    </row>
    <row r="34" spans="4:7" ht="12.75">
      <c r="D34" s="506" t="s">
        <v>1856</v>
      </c>
      <c r="E34" s="520"/>
      <c r="F34" s="520"/>
      <c r="G34" s="514">
        <f>F101</f>
        <v>23002000000</v>
      </c>
    </row>
    <row r="35" spans="4:7" ht="12.75">
      <c r="D35" s="506" t="s">
        <v>1857</v>
      </c>
      <c r="E35" s="520"/>
      <c r="F35" s="520"/>
      <c r="G35" s="521">
        <v>0.01</v>
      </c>
    </row>
    <row r="36" ht="12.75"/>
    <row r="37" ht="12.75"/>
    <row r="38" spans="4:7" ht="12.75">
      <c r="D38" s="536" t="s">
        <v>1858</v>
      </c>
      <c r="E38" s="537"/>
      <c r="F38" s="537"/>
      <c r="G38" s="538"/>
    </row>
    <row r="39" ht="12.75"/>
    <row r="40" spans="4:7" ht="38.25">
      <c r="D40" s="525" t="s">
        <v>1859</v>
      </c>
      <c r="E40" s="525" t="s">
        <v>1860</v>
      </c>
      <c r="F40" s="525" t="s">
        <v>1861</v>
      </c>
      <c r="G40" s="525" t="s">
        <v>1862</v>
      </c>
    </row>
    <row r="41" spans="4:7" ht="12.75">
      <c r="D41" s="526">
        <v>2</v>
      </c>
      <c r="E41" s="560">
        <v>2100000000</v>
      </c>
      <c r="F41" s="528">
        <v>22536</v>
      </c>
      <c r="G41" s="529">
        <f aca="true" t="shared" si="0" ref="G41:G90">IF(F41&lt;&gt;"",YEAR(F41)-YEAR($G$4)+(MONTH(F41)-MONTH($G$4))/12+(DAY(F41)-DAY($G$4))/365,"")</f>
        <v>3.6337899543378995</v>
      </c>
    </row>
    <row r="42" spans="4:7" ht="12.75">
      <c r="D42" s="526">
        <v>7</v>
      </c>
      <c r="E42" s="560">
        <v>500000000</v>
      </c>
      <c r="F42" s="528">
        <v>23399</v>
      </c>
      <c r="G42" s="529">
        <f t="shared" si="0"/>
        <v>5.997260273972603</v>
      </c>
    </row>
    <row r="43" spans="4:7" ht="12.75">
      <c r="D43" s="526">
        <v>6</v>
      </c>
      <c r="E43" s="560">
        <v>1450000000</v>
      </c>
      <c r="F43" s="528">
        <v>22727</v>
      </c>
      <c r="G43" s="529">
        <f t="shared" si="0"/>
        <v>4.161187214611872</v>
      </c>
    </row>
    <row r="44" spans="4:7" ht="12.75">
      <c r="D44" s="526">
        <v>12</v>
      </c>
      <c r="E44" s="560">
        <v>685000000</v>
      </c>
      <c r="F44" s="528">
        <v>21263</v>
      </c>
      <c r="G44" s="529">
        <f t="shared" si="0"/>
        <v>0.15296803652968036</v>
      </c>
    </row>
    <row r="45" spans="4:7" ht="12.75">
      <c r="D45" s="526">
        <v>5</v>
      </c>
      <c r="E45" s="560">
        <v>950000000</v>
      </c>
      <c r="F45" s="528">
        <v>21600</v>
      </c>
      <c r="G45" s="529">
        <f t="shared" si="0"/>
        <v>1.069634703196347</v>
      </c>
    </row>
    <row r="46" spans="4:7" ht="12.75">
      <c r="D46" s="526">
        <v>21</v>
      </c>
      <c r="E46" s="560">
        <v>1430000000</v>
      </c>
      <c r="F46" s="528">
        <v>21243</v>
      </c>
      <c r="G46" s="529">
        <f t="shared" si="0"/>
        <v>0.0915525114155251</v>
      </c>
    </row>
    <row r="47" spans="4:7" ht="12.75">
      <c r="D47" s="526">
        <v>23</v>
      </c>
      <c r="E47" s="560">
        <v>1000000000</v>
      </c>
      <c r="F47" s="528">
        <v>21882</v>
      </c>
      <c r="G47" s="529">
        <f t="shared" si="0"/>
        <v>1.8442922374429225</v>
      </c>
    </row>
    <row r="48" spans="4:7" ht="12.75">
      <c r="D48" s="526">
        <v>43</v>
      </c>
      <c r="E48" s="560">
        <v>1445000000</v>
      </c>
      <c r="F48" s="528">
        <v>22175</v>
      </c>
      <c r="G48" s="529">
        <f t="shared" si="0"/>
        <v>2.6447488584474885</v>
      </c>
    </row>
    <row r="49" spans="4:7" ht="12.75">
      <c r="D49" s="526">
        <v>48</v>
      </c>
      <c r="E49" s="560">
        <v>1150000000</v>
      </c>
      <c r="F49" s="528">
        <v>23343</v>
      </c>
      <c r="G49" s="529">
        <f t="shared" si="0"/>
        <v>5.8442922374429225</v>
      </c>
    </row>
    <row r="50" spans="4:7" ht="12.75">
      <c r="D50" s="526">
        <v>57</v>
      </c>
      <c r="E50" s="560">
        <v>1900000000</v>
      </c>
      <c r="F50" s="528">
        <v>21944</v>
      </c>
      <c r="G50" s="529">
        <f t="shared" si="0"/>
        <v>2.0136986301369864</v>
      </c>
    </row>
    <row r="51" spans="4:7" ht="12.75">
      <c r="D51" s="526">
        <v>67</v>
      </c>
      <c r="E51" s="560">
        <v>1150000000</v>
      </c>
      <c r="F51" s="528">
        <v>23554</v>
      </c>
      <c r="G51" s="529">
        <f t="shared" si="0"/>
        <v>6.422146118721462</v>
      </c>
    </row>
    <row r="52" spans="4:7" ht="12.75">
      <c r="D52" s="526">
        <v>74</v>
      </c>
      <c r="E52" s="560">
        <v>800000000</v>
      </c>
      <c r="F52" s="528">
        <v>23796</v>
      </c>
      <c r="G52" s="529">
        <f t="shared" si="0"/>
        <v>7.080593607305936</v>
      </c>
    </row>
    <row r="53" spans="4:7" ht="12.75">
      <c r="D53" s="526">
        <v>76</v>
      </c>
      <c r="E53" s="560">
        <v>800000000</v>
      </c>
      <c r="F53" s="528">
        <v>22929</v>
      </c>
      <c r="G53" s="529">
        <f t="shared" si="0"/>
        <v>4.711643835616439</v>
      </c>
    </row>
    <row r="54" spans="4:7" ht="12.75">
      <c r="D54" s="526">
        <v>80</v>
      </c>
      <c r="E54" s="560">
        <v>500000000</v>
      </c>
      <c r="F54" s="528">
        <v>22124</v>
      </c>
      <c r="G54" s="529">
        <f t="shared" si="0"/>
        <v>2.5082191780821916</v>
      </c>
    </row>
    <row r="55" spans="4:7" ht="12.75" customHeight="1">
      <c r="D55" s="526">
        <v>84</v>
      </c>
      <c r="E55" s="560">
        <v>1000000000</v>
      </c>
      <c r="F55" s="528">
        <v>23051</v>
      </c>
      <c r="G55" s="529">
        <f t="shared" si="0"/>
        <v>5.042237442922374</v>
      </c>
    </row>
    <row r="56" spans="4:7" ht="12.75">
      <c r="D56" s="526">
        <v>98</v>
      </c>
      <c r="E56" s="560">
        <v>1000000000</v>
      </c>
      <c r="F56" s="528">
        <v>23427</v>
      </c>
      <c r="G56" s="529">
        <f t="shared" si="0"/>
        <v>6.072374429223744</v>
      </c>
    </row>
    <row r="57" spans="4:7" ht="12.75" customHeight="1">
      <c r="D57" s="526">
        <v>102</v>
      </c>
      <c r="E57" s="560">
        <v>1000000000</v>
      </c>
      <c r="F57" s="528">
        <v>25361</v>
      </c>
      <c r="G57" s="529">
        <f t="shared" si="0"/>
        <v>11.370091324200912</v>
      </c>
    </row>
    <row r="58" spans="4:7" ht="12.75" customHeight="1">
      <c r="D58" s="526">
        <v>107</v>
      </c>
      <c r="E58" s="560">
        <v>1000000000</v>
      </c>
      <c r="F58" s="528">
        <v>24940</v>
      </c>
      <c r="G58" s="529">
        <f t="shared" si="0"/>
        <v>10.217123287671233</v>
      </c>
    </row>
    <row r="59" spans="4:7" ht="12.75" customHeight="1">
      <c r="D59" s="526"/>
      <c r="E59" s="560"/>
      <c r="F59" s="528"/>
      <c r="G59" s="529">
        <f t="shared" si="0"/>
      </c>
    </row>
    <row r="60" spans="4:7" ht="12.75" customHeight="1">
      <c r="D60" s="526"/>
      <c r="E60" s="560"/>
      <c r="F60" s="528"/>
      <c r="G60" s="529">
        <f t="shared" si="0"/>
      </c>
    </row>
    <row r="61" spans="4:7" ht="12.75" customHeight="1">
      <c r="D61" s="526"/>
      <c r="E61" s="560"/>
      <c r="F61" s="528"/>
      <c r="G61" s="529">
        <f t="shared" si="0"/>
      </c>
    </row>
    <row r="62" spans="4:7" ht="12.75" customHeight="1">
      <c r="D62" s="526"/>
      <c r="E62" s="560"/>
      <c r="F62" s="528"/>
      <c r="G62" s="529">
        <f t="shared" si="0"/>
      </c>
    </row>
    <row r="63" spans="4:7" ht="12.75" customHeight="1">
      <c r="D63" s="526"/>
      <c r="E63" s="560"/>
      <c r="F63" s="528"/>
      <c r="G63" s="529">
        <f t="shared" si="0"/>
      </c>
    </row>
    <row r="64" spans="4:7" ht="12.75" customHeight="1">
      <c r="D64" s="526"/>
      <c r="E64" s="560"/>
      <c r="F64" s="528"/>
      <c r="G64" s="529">
        <f t="shared" si="0"/>
      </c>
    </row>
    <row r="65" spans="4:7" ht="12.75" customHeight="1">
      <c r="D65" s="526"/>
      <c r="E65" s="560"/>
      <c r="F65" s="528"/>
      <c r="G65" s="529">
        <f t="shared" si="0"/>
      </c>
    </row>
    <row r="66" spans="4:7" ht="12.75" customHeight="1">
      <c r="D66" s="526"/>
      <c r="E66" s="560"/>
      <c r="F66" s="528"/>
      <c r="G66" s="529">
        <f t="shared" si="0"/>
      </c>
    </row>
    <row r="67" spans="4:7" ht="12.75" customHeight="1">
      <c r="D67" s="526"/>
      <c r="E67" s="560"/>
      <c r="F67" s="528"/>
      <c r="G67" s="529">
        <f t="shared" si="0"/>
      </c>
    </row>
    <row r="68" spans="4:7" ht="12.75" customHeight="1">
      <c r="D68" s="526"/>
      <c r="E68" s="560"/>
      <c r="F68" s="528"/>
      <c r="G68" s="529">
        <f t="shared" si="0"/>
      </c>
    </row>
    <row r="69" spans="4:7" ht="12.75" customHeight="1">
      <c r="D69" s="526"/>
      <c r="E69" s="560"/>
      <c r="F69" s="528"/>
      <c r="G69" s="529">
        <f t="shared" si="0"/>
      </c>
    </row>
    <row r="70" spans="4:7" ht="12.75" customHeight="1">
      <c r="D70" s="526"/>
      <c r="E70" s="560"/>
      <c r="F70" s="528"/>
      <c r="G70" s="529">
        <f t="shared" si="0"/>
      </c>
    </row>
    <row r="71" spans="4:7" ht="12.75" customHeight="1">
      <c r="D71" s="526"/>
      <c r="E71" s="560"/>
      <c r="F71" s="528"/>
      <c r="G71" s="529">
        <f t="shared" si="0"/>
      </c>
    </row>
    <row r="72" spans="4:7" ht="12.75" customHeight="1">
      <c r="D72" s="526"/>
      <c r="E72" s="560"/>
      <c r="F72" s="528"/>
      <c r="G72" s="529">
        <f t="shared" si="0"/>
      </c>
    </row>
    <row r="73" spans="4:7" ht="12.75" customHeight="1">
      <c r="D73" s="526"/>
      <c r="E73" s="560"/>
      <c r="F73" s="528"/>
      <c r="G73" s="529">
        <f t="shared" si="0"/>
      </c>
    </row>
    <row r="74" spans="4:7" ht="12.75" customHeight="1">
      <c r="D74" s="526"/>
      <c r="E74" s="560"/>
      <c r="F74" s="528"/>
      <c r="G74" s="529">
        <f t="shared" si="0"/>
      </c>
    </row>
    <row r="75" spans="4:7" ht="12.75" customHeight="1">
      <c r="D75" s="526"/>
      <c r="E75" s="560"/>
      <c r="F75" s="528"/>
      <c r="G75" s="529">
        <f t="shared" si="0"/>
      </c>
    </row>
    <row r="76" spans="4:7" ht="12.75" customHeight="1">
      <c r="D76" s="526"/>
      <c r="E76" s="560"/>
      <c r="F76" s="528"/>
      <c r="G76" s="529">
        <f t="shared" si="0"/>
      </c>
    </row>
    <row r="77" spans="4:7" ht="12.75" customHeight="1">
      <c r="D77" s="526"/>
      <c r="E77" s="560"/>
      <c r="F77" s="528"/>
      <c r="G77" s="529">
        <f t="shared" si="0"/>
      </c>
    </row>
    <row r="78" spans="4:7" ht="12.75" customHeight="1">
      <c r="D78" s="526"/>
      <c r="E78" s="560"/>
      <c r="F78" s="528"/>
      <c r="G78" s="529">
        <f t="shared" si="0"/>
      </c>
    </row>
    <row r="79" spans="4:7" ht="12.75" customHeight="1">
      <c r="D79" s="526"/>
      <c r="E79" s="560"/>
      <c r="F79" s="528"/>
      <c r="G79" s="529">
        <f t="shared" si="0"/>
      </c>
    </row>
    <row r="80" spans="4:7" ht="12.75" customHeight="1">
      <c r="D80" s="526"/>
      <c r="E80" s="560"/>
      <c r="F80" s="528"/>
      <c r="G80" s="529">
        <f t="shared" si="0"/>
      </c>
    </row>
    <row r="81" spans="4:7" ht="12.75" customHeight="1">
      <c r="D81" s="526"/>
      <c r="E81" s="560"/>
      <c r="F81" s="528"/>
      <c r="G81" s="529">
        <f t="shared" si="0"/>
      </c>
    </row>
    <row r="82" spans="4:7" ht="12.75" customHeight="1">
      <c r="D82" s="526"/>
      <c r="E82" s="560"/>
      <c r="F82" s="528"/>
      <c r="G82" s="529">
        <f t="shared" si="0"/>
      </c>
    </row>
    <row r="83" spans="4:7" ht="12.75" customHeight="1">
      <c r="D83" s="526"/>
      <c r="E83" s="560"/>
      <c r="F83" s="528"/>
      <c r="G83" s="529">
        <f t="shared" si="0"/>
      </c>
    </row>
    <row r="84" spans="4:7" ht="12.75" customHeight="1">
      <c r="D84" s="526"/>
      <c r="E84" s="560"/>
      <c r="F84" s="528"/>
      <c r="G84" s="529">
        <f t="shared" si="0"/>
      </c>
    </row>
    <row r="85" spans="4:7" ht="12.75" customHeight="1">
      <c r="D85" s="526"/>
      <c r="E85" s="560"/>
      <c r="F85" s="528"/>
      <c r="G85" s="529">
        <f t="shared" si="0"/>
      </c>
    </row>
    <row r="86" spans="4:7" ht="12.75" customHeight="1">
      <c r="D86" s="526"/>
      <c r="E86" s="560"/>
      <c r="F86" s="528"/>
      <c r="G86" s="529">
        <f t="shared" si="0"/>
      </c>
    </row>
    <row r="87" spans="4:7" ht="12.75" customHeight="1">
      <c r="D87" s="526"/>
      <c r="E87" s="560"/>
      <c r="F87" s="528"/>
      <c r="G87" s="529">
        <f t="shared" si="0"/>
      </c>
    </row>
    <row r="88" spans="4:7" ht="12.75" customHeight="1">
      <c r="D88" s="526"/>
      <c r="E88" s="560"/>
      <c r="F88" s="528"/>
      <c r="G88" s="529">
        <f t="shared" si="0"/>
      </c>
    </row>
    <row r="89" spans="4:7" ht="12.75" customHeight="1">
      <c r="D89" s="526"/>
      <c r="E89" s="560"/>
      <c r="F89" s="528"/>
      <c r="G89" s="529">
        <f t="shared" si="0"/>
      </c>
    </row>
    <row r="90" spans="4:7" ht="12.75" customHeight="1">
      <c r="D90" s="526"/>
      <c r="E90" s="560"/>
      <c r="F90" s="528"/>
      <c r="G90" s="529">
        <f t="shared" si="0"/>
      </c>
    </row>
    <row r="91" spans="4:7" ht="12.75" customHeight="1">
      <c r="D91" s="531"/>
      <c r="E91" s="561">
        <f>SUM(E41:E90)</f>
        <v>19860000000</v>
      </c>
      <c r="F91" s="532"/>
      <c r="G91" s="533"/>
    </row>
    <row r="92" spans="4:7" ht="12.75">
      <c r="D92" s="531"/>
      <c r="E92" s="539"/>
      <c r="F92" s="532"/>
      <c r="G92" s="533"/>
    </row>
    <row r="93" spans="4:7" ht="12.75">
      <c r="D93" s="531"/>
      <c r="E93" s="539"/>
      <c r="F93" s="532"/>
      <c r="G93" s="533"/>
    </row>
    <row r="94" spans="4:7" ht="12.75">
      <c r="D94" s="536" t="s">
        <v>1863</v>
      </c>
      <c r="E94" s="534"/>
      <c r="F94" s="534"/>
      <c r="G94" s="535"/>
    </row>
    <row r="95" spans="4:7" ht="12.75">
      <c r="D95" s="540"/>
      <c r="E95" s="541"/>
      <c r="F95" s="541"/>
      <c r="G95" s="542"/>
    </row>
    <row r="96" spans="4:7" ht="31.5" customHeight="1">
      <c r="D96" s="540"/>
      <c r="E96" s="554" t="s">
        <v>1860</v>
      </c>
      <c r="F96" s="554" t="s">
        <v>1864</v>
      </c>
      <c r="G96" s="542"/>
    </row>
    <row r="97" spans="4:7" ht="12.75">
      <c r="D97" s="543"/>
      <c r="E97" s="555">
        <f>SUM(E106:E205)</f>
        <v>3142000000</v>
      </c>
      <c r="F97" s="556">
        <f>SUMPRODUCT(E106:E205,G106:G205)/E97</f>
        <v>13.128807488177554</v>
      </c>
      <c r="G97" s="543"/>
    </row>
    <row r="98" spans="4:7" ht="12.75">
      <c r="D98" s="544"/>
      <c r="E98" s="545"/>
      <c r="F98" s="545"/>
      <c r="G98" s="546"/>
    </row>
    <row r="99" spans="4:7" ht="12.75">
      <c r="D99" s="547"/>
      <c r="E99" s="547"/>
      <c r="F99" s="547"/>
      <c r="G99" s="547"/>
    </row>
    <row r="100" spans="4:7" ht="12.75">
      <c r="D100" s="548"/>
      <c r="E100" s="549"/>
      <c r="F100" s="549"/>
      <c r="G100" s="550"/>
    </row>
    <row r="101" spans="4:7" ht="12.75">
      <c r="D101" s="557" t="s">
        <v>1865</v>
      </c>
      <c r="E101" s="547"/>
      <c r="F101" s="558">
        <f>E97+E91</f>
        <v>23002000000</v>
      </c>
      <c r="G101" s="543"/>
    </row>
    <row r="102" spans="4:7" ht="12.75">
      <c r="D102" s="551"/>
      <c r="E102" s="552"/>
      <c r="F102" s="552"/>
      <c r="G102" s="553"/>
    </row>
    <row r="103" spans="4:7" ht="12.75">
      <c r="D103" s="531"/>
      <c r="E103" s="539"/>
      <c r="F103" s="532"/>
      <c r="G103" s="533"/>
    </row>
    <row r="104" spans="4:7" ht="12.75">
      <c r="D104" s="531"/>
      <c r="E104" s="539"/>
      <c r="F104" s="532"/>
      <c r="G104" s="533"/>
    </row>
    <row r="105" spans="4:7" ht="25.5" customHeight="1" hidden="1">
      <c r="D105" s="525" t="s">
        <v>1859</v>
      </c>
      <c r="E105" s="525" t="s">
        <v>1860</v>
      </c>
      <c r="F105" s="525" t="s">
        <v>1861</v>
      </c>
      <c r="G105" s="525" t="s">
        <v>1862</v>
      </c>
    </row>
    <row r="106" spans="4:7" ht="12.75" customHeight="1" hidden="1">
      <c r="D106" s="526">
        <v>3</v>
      </c>
      <c r="E106" s="527">
        <v>15000000</v>
      </c>
      <c r="F106" s="528">
        <v>22637</v>
      </c>
      <c r="G106" s="529">
        <f aca="true" t="shared" si="1" ref="G106:G169">IF(F106&lt;&gt;"",YEAR(F106)-YEAR($G$4)+(MONTH(F106)-MONTH($G$4))/12+(DAY(F106)-DAY($G$4))/365,"")</f>
        <v>3.911187214611872</v>
      </c>
    </row>
    <row r="107" spans="4:7" ht="12.75" customHeight="1" hidden="1">
      <c r="D107" s="526">
        <v>4</v>
      </c>
      <c r="E107" s="527">
        <v>12500000</v>
      </c>
      <c r="F107" s="528">
        <v>22643</v>
      </c>
      <c r="G107" s="529">
        <f t="shared" si="1"/>
        <v>3.9276255707762555</v>
      </c>
    </row>
    <row r="108" spans="4:7" ht="12.75" customHeight="1" hidden="1">
      <c r="D108" s="526">
        <v>13</v>
      </c>
      <c r="E108" s="527">
        <v>40000000</v>
      </c>
      <c r="F108" s="528">
        <v>23534</v>
      </c>
      <c r="G108" s="529">
        <f t="shared" si="1"/>
        <v>6.367351598173516</v>
      </c>
    </row>
    <row r="109" spans="4:7" ht="12.75" customHeight="1" hidden="1">
      <c r="D109" s="526">
        <v>14</v>
      </c>
      <c r="E109" s="527">
        <v>34000000</v>
      </c>
      <c r="F109" s="528">
        <v>22816</v>
      </c>
      <c r="G109" s="529">
        <f t="shared" si="1"/>
        <v>4.402968036529681</v>
      </c>
    </row>
    <row r="110" spans="4:7" ht="12.75" customHeight="1" hidden="1">
      <c r="D110" s="526">
        <v>15</v>
      </c>
      <c r="E110" s="527">
        <v>40000000</v>
      </c>
      <c r="F110" s="528">
        <v>22818</v>
      </c>
      <c r="G110" s="529">
        <f t="shared" si="1"/>
        <v>4.408447488584475</v>
      </c>
    </row>
    <row r="111" spans="4:7" ht="12.75" customHeight="1" hidden="1">
      <c r="D111" s="526">
        <v>16</v>
      </c>
      <c r="E111" s="527">
        <v>10000000</v>
      </c>
      <c r="F111" s="528">
        <v>22837</v>
      </c>
      <c r="G111" s="529">
        <f t="shared" si="1"/>
        <v>4.461643835616439</v>
      </c>
    </row>
    <row r="112" spans="4:7" ht="12.75" customHeight="1" hidden="1">
      <c r="D112" s="526">
        <v>17</v>
      </c>
      <c r="E112" s="527">
        <v>25000000</v>
      </c>
      <c r="F112" s="528">
        <v>21750</v>
      </c>
      <c r="G112" s="529">
        <f t="shared" si="1"/>
        <v>1.4863013698630136</v>
      </c>
    </row>
    <row r="113" spans="4:7" ht="12.75" customHeight="1" hidden="1">
      <c r="D113" s="526">
        <v>20</v>
      </c>
      <c r="E113" s="527">
        <v>40000000</v>
      </c>
      <c r="F113" s="528">
        <v>23583</v>
      </c>
      <c r="G113" s="529">
        <f t="shared" si="1"/>
        <v>6.502739726027397</v>
      </c>
    </row>
    <row r="114" spans="4:7" ht="12.75" customHeight="1" hidden="1">
      <c r="D114" s="526">
        <v>24</v>
      </c>
      <c r="E114" s="527">
        <v>65000000</v>
      </c>
      <c r="F114" s="528">
        <v>23720</v>
      </c>
      <c r="G114" s="529">
        <f t="shared" si="1"/>
        <v>6.875570776255708</v>
      </c>
    </row>
    <row r="115" spans="4:7" ht="12.75" customHeight="1" hidden="1">
      <c r="D115" s="526">
        <v>25</v>
      </c>
      <c r="E115" s="527">
        <v>15000000</v>
      </c>
      <c r="F115" s="528">
        <v>23006</v>
      </c>
      <c r="G115" s="529">
        <f t="shared" si="1"/>
        <v>4.922146118721462</v>
      </c>
    </row>
    <row r="116" spans="4:7" ht="12.75" customHeight="1" hidden="1">
      <c r="D116" s="526">
        <v>26</v>
      </c>
      <c r="E116" s="527">
        <v>25000000</v>
      </c>
      <c r="F116" s="528">
        <v>21217</v>
      </c>
      <c r="G116" s="529">
        <f t="shared" si="1"/>
        <v>0.020319634703196338</v>
      </c>
    </row>
    <row r="117" spans="4:7" ht="12.75" customHeight="1" hidden="1">
      <c r="D117" s="526">
        <v>27</v>
      </c>
      <c r="E117" s="527">
        <v>25000000</v>
      </c>
      <c r="F117" s="528">
        <v>23056</v>
      </c>
      <c r="G117" s="529">
        <f t="shared" si="1"/>
        <v>5.05593607305936</v>
      </c>
    </row>
    <row r="118" spans="4:7" ht="12.75" customHeight="1" hidden="1">
      <c r="D118" s="526">
        <v>28</v>
      </c>
      <c r="E118" s="527">
        <v>25000000</v>
      </c>
      <c r="F118" s="528">
        <v>23790</v>
      </c>
      <c r="G118" s="529">
        <f t="shared" si="1"/>
        <v>7.064155251141552</v>
      </c>
    </row>
    <row r="119" spans="4:7" ht="12.75" customHeight="1" hidden="1">
      <c r="D119" s="526">
        <v>29</v>
      </c>
      <c r="E119" s="527">
        <v>5000000</v>
      </c>
      <c r="F119" s="528">
        <v>23063</v>
      </c>
      <c r="G119" s="529">
        <f t="shared" si="1"/>
        <v>5.075114155251141</v>
      </c>
    </row>
    <row r="120" spans="4:7" ht="12.75" customHeight="1" hidden="1">
      <c r="D120" s="526">
        <v>32</v>
      </c>
      <c r="E120" s="527">
        <v>35000000</v>
      </c>
      <c r="F120" s="528">
        <v>23117</v>
      </c>
      <c r="G120" s="529">
        <f t="shared" si="1"/>
        <v>5.228082191780822</v>
      </c>
    </row>
    <row r="121" spans="4:7" ht="12.75" customHeight="1" hidden="1">
      <c r="D121" s="526">
        <v>34</v>
      </c>
      <c r="E121" s="527">
        <v>30000000</v>
      </c>
      <c r="F121" s="528">
        <v>24979</v>
      </c>
      <c r="G121" s="529">
        <f t="shared" si="1"/>
        <v>10.325114155251143</v>
      </c>
    </row>
    <row r="122" spans="4:7" ht="12.75" customHeight="1" hidden="1">
      <c r="D122" s="526">
        <v>35</v>
      </c>
      <c r="E122" s="527">
        <v>25000000</v>
      </c>
      <c r="F122" s="528">
        <v>24619</v>
      </c>
      <c r="G122" s="529">
        <f t="shared" si="1"/>
        <v>9.341552511415525</v>
      </c>
    </row>
    <row r="123" spans="4:7" ht="12.75" customHeight="1" hidden="1">
      <c r="D123" s="526">
        <v>36</v>
      </c>
      <c r="E123" s="527">
        <v>51000000</v>
      </c>
      <c r="F123" s="528">
        <v>24986</v>
      </c>
      <c r="G123" s="529">
        <f t="shared" si="1"/>
        <v>10.344292237442923</v>
      </c>
    </row>
    <row r="124" spans="4:7" ht="12.75" customHeight="1" hidden="1">
      <c r="D124" s="526">
        <v>37</v>
      </c>
      <c r="E124" s="527">
        <v>25000000</v>
      </c>
      <c r="F124" s="528">
        <v>25000</v>
      </c>
      <c r="G124" s="529">
        <f t="shared" si="1"/>
        <v>10.381050228310501</v>
      </c>
    </row>
    <row r="125" spans="4:7" ht="12.75" customHeight="1" hidden="1">
      <c r="D125" s="526">
        <v>38</v>
      </c>
      <c r="E125" s="527">
        <v>20000000</v>
      </c>
      <c r="F125" s="528">
        <v>25015</v>
      </c>
      <c r="G125" s="529">
        <f t="shared" si="1"/>
        <v>10.42214611872146</v>
      </c>
    </row>
    <row r="126" spans="4:7" ht="12.75" customHeight="1" hidden="1">
      <c r="D126" s="526">
        <v>39</v>
      </c>
      <c r="E126" s="527">
        <v>130000000</v>
      </c>
      <c r="F126" s="528">
        <v>25016</v>
      </c>
      <c r="G126" s="529">
        <f t="shared" si="1"/>
        <v>10.424885844748857</v>
      </c>
    </row>
    <row r="127" spans="4:7" ht="12.75" customHeight="1" hidden="1">
      <c r="D127" s="526">
        <v>40</v>
      </c>
      <c r="E127" s="527">
        <v>10000000</v>
      </c>
      <c r="F127" s="528">
        <v>25078</v>
      </c>
      <c r="G127" s="529">
        <f t="shared" si="1"/>
        <v>10.594292237442923</v>
      </c>
    </row>
    <row r="128" spans="4:7" ht="12.75" customHeight="1" hidden="1">
      <c r="D128" s="526">
        <v>41</v>
      </c>
      <c r="E128" s="527">
        <v>20000000</v>
      </c>
      <c r="F128" s="528">
        <v>25078</v>
      </c>
      <c r="G128" s="529">
        <f t="shared" si="1"/>
        <v>10.594292237442923</v>
      </c>
    </row>
    <row r="129" spans="4:7" ht="12.75" customHeight="1" hidden="1">
      <c r="D129" s="526">
        <v>42</v>
      </c>
      <c r="E129" s="527">
        <v>25000000</v>
      </c>
      <c r="F129" s="528">
        <v>23258</v>
      </c>
      <c r="G129" s="529">
        <f t="shared" si="1"/>
        <v>5.6118721461187215</v>
      </c>
    </row>
    <row r="130" spans="4:7" ht="12.75" customHeight="1" hidden="1">
      <c r="D130" s="526">
        <v>44</v>
      </c>
      <c r="E130" s="527">
        <v>20000000</v>
      </c>
      <c r="F130" s="528">
        <v>25470</v>
      </c>
      <c r="G130" s="529">
        <f t="shared" si="1"/>
        <v>11.666666666666666</v>
      </c>
    </row>
    <row r="131" spans="4:7" ht="12.75" customHeight="1" hidden="1">
      <c r="D131" s="526">
        <v>45</v>
      </c>
      <c r="E131" s="527">
        <v>40000000</v>
      </c>
      <c r="F131" s="528">
        <v>22188</v>
      </c>
      <c r="G131" s="529">
        <f t="shared" si="1"/>
        <v>2.680365296803653</v>
      </c>
    </row>
    <row r="132" spans="4:7" ht="12.75" customHeight="1" hidden="1">
      <c r="D132" s="526">
        <v>46</v>
      </c>
      <c r="E132" s="527">
        <v>30000000</v>
      </c>
      <c r="F132" s="528">
        <v>26964</v>
      </c>
      <c r="G132" s="529">
        <f t="shared" si="1"/>
        <v>15.758219178082191</v>
      </c>
    </row>
    <row r="133" spans="4:7" ht="12.75" customHeight="1" hidden="1">
      <c r="D133" s="526">
        <v>47</v>
      </c>
      <c r="E133" s="527">
        <v>20000000</v>
      </c>
      <c r="F133" s="528">
        <v>26981</v>
      </c>
      <c r="G133" s="529">
        <f t="shared" si="1"/>
        <v>15.803196347031964</v>
      </c>
    </row>
    <row r="134" spans="4:7" ht="12.75" customHeight="1" hidden="1">
      <c r="D134" s="526">
        <v>49</v>
      </c>
      <c r="E134" s="527">
        <v>9000000</v>
      </c>
      <c r="F134" s="528">
        <v>25535</v>
      </c>
      <c r="G134" s="529">
        <f t="shared" si="1"/>
        <v>11.844292237442923</v>
      </c>
    </row>
    <row r="135" spans="4:7" ht="12.75" customHeight="1" hidden="1">
      <c r="D135" s="526">
        <v>50</v>
      </c>
      <c r="E135" s="527">
        <v>10500000</v>
      </c>
      <c r="F135" s="528">
        <v>26996</v>
      </c>
      <c r="G135" s="529">
        <f t="shared" si="1"/>
        <v>15.844292237442923</v>
      </c>
    </row>
    <row r="136" spans="4:7" ht="12.75" customHeight="1" hidden="1">
      <c r="D136" s="526">
        <v>51</v>
      </c>
      <c r="E136" s="527">
        <v>10000000</v>
      </c>
      <c r="F136" s="528">
        <v>27368</v>
      </c>
      <c r="G136" s="529">
        <f t="shared" si="1"/>
        <v>16.86461187214612</v>
      </c>
    </row>
    <row r="137" spans="4:7" ht="12.75" customHeight="1" hidden="1">
      <c r="D137" s="526">
        <v>52</v>
      </c>
      <c r="E137" s="527">
        <v>20000000</v>
      </c>
      <c r="F137" s="528">
        <v>27744</v>
      </c>
      <c r="G137" s="529">
        <f t="shared" si="1"/>
        <v>17.89474885844749</v>
      </c>
    </row>
    <row r="138" spans="4:7" ht="12.75" customHeight="1" hidden="1">
      <c r="D138" s="526">
        <v>53</v>
      </c>
      <c r="E138" s="527">
        <v>8000000</v>
      </c>
      <c r="F138" s="528">
        <v>21538</v>
      </c>
      <c r="G138" s="529">
        <f t="shared" si="1"/>
        <v>0.9029680365296804</v>
      </c>
    </row>
    <row r="139" spans="4:7" ht="12.75" customHeight="1" hidden="1">
      <c r="D139" s="526">
        <v>55</v>
      </c>
      <c r="E139" s="527">
        <v>20000000</v>
      </c>
      <c r="F139" s="528">
        <v>22308</v>
      </c>
      <c r="G139" s="529">
        <f t="shared" si="1"/>
        <v>3.0082191780821916</v>
      </c>
    </row>
    <row r="140" spans="4:7" ht="12.75" customHeight="1" hidden="1">
      <c r="D140" s="526">
        <v>54</v>
      </c>
      <c r="E140" s="527">
        <v>25000000</v>
      </c>
      <c r="F140" s="528">
        <v>27058</v>
      </c>
      <c r="G140" s="529">
        <f t="shared" si="1"/>
        <v>16.013698630136986</v>
      </c>
    </row>
    <row r="141" spans="4:7" ht="12.75" customHeight="1" hidden="1">
      <c r="D141" s="526">
        <v>56</v>
      </c>
      <c r="E141" s="527">
        <v>25000000</v>
      </c>
      <c r="F141" s="528">
        <v>27059</v>
      </c>
      <c r="G141" s="529">
        <f t="shared" si="1"/>
        <v>16.016438356164382</v>
      </c>
    </row>
    <row r="142" spans="4:7" ht="12.75" customHeight="1" hidden="1">
      <c r="D142" s="526">
        <v>58</v>
      </c>
      <c r="E142" s="527">
        <v>5000000</v>
      </c>
      <c r="F142" s="528">
        <v>22680</v>
      </c>
      <c r="G142" s="529">
        <f t="shared" si="1"/>
        <v>4.02579908675799</v>
      </c>
    </row>
    <row r="143" spans="4:7" ht="12.75" customHeight="1" hidden="1">
      <c r="D143" s="526">
        <v>59</v>
      </c>
      <c r="E143" s="527">
        <v>40000000</v>
      </c>
      <c r="F143" s="528">
        <v>21234</v>
      </c>
      <c r="G143" s="529">
        <f t="shared" si="1"/>
        <v>0.06689497716894977</v>
      </c>
    </row>
    <row r="144" spans="4:7" ht="12.75" customHeight="1" hidden="1">
      <c r="D144" s="526">
        <v>60</v>
      </c>
      <c r="E144" s="527">
        <v>25000000</v>
      </c>
      <c r="F144" s="528">
        <v>22385</v>
      </c>
      <c r="G144" s="529">
        <f t="shared" si="1"/>
        <v>3.2226027397260273</v>
      </c>
    </row>
    <row r="145" spans="4:7" ht="12.75" customHeight="1" hidden="1">
      <c r="D145" s="526">
        <v>61</v>
      </c>
      <c r="E145" s="527">
        <v>40000000</v>
      </c>
      <c r="F145" s="528">
        <v>29550</v>
      </c>
      <c r="G145" s="529">
        <f t="shared" si="1"/>
        <v>22.83607305936073</v>
      </c>
    </row>
    <row r="146" spans="4:7" ht="12.75" customHeight="1" hidden="1">
      <c r="D146" s="526">
        <v>62</v>
      </c>
      <c r="E146" s="527">
        <v>10000000</v>
      </c>
      <c r="F146" s="528">
        <v>25343</v>
      </c>
      <c r="G146" s="529">
        <f t="shared" si="1"/>
        <v>11.322374429223744</v>
      </c>
    </row>
    <row r="147" spans="4:7" ht="12.75" customHeight="1" hidden="1">
      <c r="D147" s="526">
        <v>63</v>
      </c>
      <c r="E147" s="527">
        <v>62000000</v>
      </c>
      <c r="F147" s="528">
        <v>27178</v>
      </c>
      <c r="G147" s="529">
        <f t="shared" si="1"/>
        <v>16.347031963470318</v>
      </c>
    </row>
    <row r="148" spans="4:7" ht="12.75" customHeight="1" hidden="1">
      <c r="D148" s="526">
        <v>64</v>
      </c>
      <c r="E148" s="527">
        <v>50000000</v>
      </c>
      <c r="F148" s="528">
        <v>29305</v>
      </c>
      <c r="G148" s="529">
        <f t="shared" si="1"/>
        <v>22.169406392694064</v>
      </c>
    </row>
    <row r="149" spans="4:7" ht="12.75" customHeight="1" hidden="1">
      <c r="D149" s="526">
        <v>65</v>
      </c>
      <c r="E149" s="527">
        <v>35000000</v>
      </c>
      <c r="F149" s="528">
        <v>29459</v>
      </c>
      <c r="G149" s="529">
        <f t="shared" si="1"/>
        <v>22.588812785388125</v>
      </c>
    </row>
    <row r="150" spans="4:7" ht="12.75" customHeight="1" hidden="1">
      <c r="D150" s="526">
        <v>66</v>
      </c>
      <c r="E150" s="527">
        <v>50000000</v>
      </c>
      <c r="F150" s="528">
        <v>29194</v>
      </c>
      <c r="G150" s="529">
        <f t="shared" si="1"/>
        <v>21.86461187214612</v>
      </c>
    </row>
    <row r="151" spans="4:7" ht="12.75" customHeight="1" hidden="1">
      <c r="D151" s="526">
        <v>68</v>
      </c>
      <c r="E151" s="527">
        <v>5000000</v>
      </c>
      <c r="F151" s="528">
        <v>25394</v>
      </c>
      <c r="G151" s="529">
        <f t="shared" si="1"/>
        <v>11.461643835616439</v>
      </c>
    </row>
    <row r="152" spans="4:7" ht="12.75" customHeight="1" hidden="1">
      <c r="D152" s="526">
        <v>69</v>
      </c>
      <c r="E152" s="527">
        <v>14000000</v>
      </c>
      <c r="F152" s="528">
        <v>25413</v>
      </c>
      <c r="G152" s="529">
        <f t="shared" si="1"/>
        <v>11.513698630136986</v>
      </c>
    </row>
    <row r="153" spans="4:7" ht="12.75" customHeight="1" hidden="1">
      <c r="D153" s="526">
        <v>70</v>
      </c>
      <c r="E153" s="527">
        <v>10000000</v>
      </c>
      <c r="F153" s="528">
        <v>25441</v>
      </c>
      <c r="G153" s="529">
        <f t="shared" si="1"/>
        <v>11.588812785388129</v>
      </c>
    </row>
    <row r="154" spans="4:7" ht="12.75" customHeight="1" hidden="1">
      <c r="D154" s="526">
        <v>71</v>
      </c>
      <c r="E154" s="527">
        <v>75000000</v>
      </c>
      <c r="F154" s="528">
        <v>22535</v>
      </c>
      <c r="G154" s="529">
        <f t="shared" si="1"/>
        <v>3.631050228310502</v>
      </c>
    </row>
    <row r="155" spans="4:7" ht="12.75" customHeight="1" hidden="1">
      <c r="D155" s="526">
        <v>72</v>
      </c>
      <c r="E155" s="527">
        <v>5000000</v>
      </c>
      <c r="F155" s="528">
        <v>24367</v>
      </c>
      <c r="G155" s="529">
        <f t="shared" si="1"/>
        <v>8.647488584474885</v>
      </c>
    </row>
    <row r="156" spans="4:7" ht="12.75" customHeight="1" hidden="1">
      <c r="D156" s="526">
        <v>73</v>
      </c>
      <c r="E156" s="527">
        <v>10000000</v>
      </c>
      <c r="F156" s="528">
        <v>29144</v>
      </c>
      <c r="G156" s="529">
        <f t="shared" si="1"/>
        <v>21.72808219178082</v>
      </c>
    </row>
    <row r="157" spans="4:7" ht="12.75" customHeight="1" hidden="1">
      <c r="D157" s="526">
        <v>75</v>
      </c>
      <c r="E157" s="527">
        <v>50000000</v>
      </c>
      <c r="F157" s="528">
        <v>30020</v>
      </c>
      <c r="G157" s="529">
        <f t="shared" si="1"/>
        <v>24.128310502283107</v>
      </c>
    </row>
    <row r="158" spans="4:7" ht="12.75" customHeight="1" hidden="1">
      <c r="D158" s="526">
        <v>77</v>
      </c>
      <c r="E158" s="527">
        <v>5000000</v>
      </c>
      <c r="F158" s="528">
        <v>27451</v>
      </c>
      <c r="G158" s="529">
        <f t="shared" si="1"/>
        <v>17.088812785388125</v>
      </c>
    </row>
    <row r="159" spans="4:7" ht="12.75" customHeight="1" hidden="1">
      <c r="D159" s="526">
        <v>78</v>
      </c>
      <c r="E159" s="527">
        <v>10000000</v>
      </c>
      <c r="F159" s="528">
        <v>31118</v>
      </c>
      <c r="G159" s="529">
        <f t="shared" si="1"/>
        <v>27.1337899543379</v>
      </c>
    </row>
    <row r="160" spans="4:7" ht="12.75" customHeight="1" hidden="1">
      <c r="D160" s="526">
        <v>79</v>
      </c>
      <c r="E160" s="527">
        <v>300000000</v>
      </c>
      <c r="F160" s="528">
        <v>23855</v>
      </c>
      <c r="G160" s="529">
        <f t="shared" si="1"/>
        <v>7.247260273972603</v>
      </c>
    </row>
    <row r="161" spans="4:7" ht="12.75" customHeight="1" hidden="1">
      <c r="D161" s="526">
        <v>81</v>
      </c>
      <c r="E161" s="527">
        <v>10000000</v>
      </c>
      <c r="F161" s="528">
        <v>23397</v>
      </c>
      <c r="G161" s="529">
        <f t="shared" si="1"/>
        <v>5.991780821917808</v>
      </c>
    </row>
    <row r="162" spans="4:7" ht="12.75" customHeight="1" hidden="1">
      <c r="D162" s="526">
        <v>82</v>
      </c>
      <c r="E162" s="527">
        <v>25000000</v>
      </c>
      <c r="F162" s="528">
        <v>25961</v>
      </c>
      <c r="G162" s="529">
        <f t="shared" si="1"/>
        <v>13.01095890410959</v>
      </c>
    </row>
    <row r="163" spans="4:7" ht="12.75" customHeight="1" hidden="1">
      <c r="D163" s="526">
        <v>83</v>
      </c>
      <c r="E163" s="527">
        <v>20000000</v>
      </c>
      <c r="F163" s="528">
        <v>25973</v>
      </c>
      <c r="G163" s="529">
        <f t="shared" si="1"/>
        <v>13.042237442922374</v>
      </c>
    </row>
    <row r="164" spans="4:7" ht="12.75" customHeight="1" hidden="1">
      <c r="D164" s="526">
        <v>85</v>
      </c>
      <c r="E164" s="527">
        <v>35000000</v>
      </c>
      <c r="F164" s="528">
        <v>29634</v>
      </c>
      <c r="G164" s="529">
        <f t="shared" si="1"/>
        <v>23.06415525114155</v>
      </c>
    </row>
    <row r="165" spans="4:7" ht="12.75" customHeight="1" hidden="1">
      <c r="D165" s="526">
        <v>86</v>
      </c>
      <c r="E165" s="527">
        <v>80000000</v>
      </c>
      <c r="F165" s="528">
        <v>28570</v>
      </c>
      <c r="G165" s="529">
        <f t="shared" si="1"/>
        <v>20.158447488584475</v>
      </c>
    </row>
    <row r="166" spans="4:7" ht="12.75" customHeight="1" hidden="1">
      <c r="D166" s="526">
        <v>87</v>
      </c>
      <c r="E166" s="527">
        <v>25000000</v>
      </c>
      <c r="F166" s="528">
        <v>26015</v>
      </c>
      <c r="G166" s="529">
        <f t="shared" si="1"/>
        <v>13.16392694063927</v>
      </c>
    </row>
    <row r="167" spans="4:7" ht="12.75" customHeight="1" hidden="1">
      <c r="D167" s="526">
        <v>88</v>
      </c>
      <c r="E167" s="527">
        <v>65000000</v>
      </c>
      <c r="F167" s="528">
        <v>28943</v>
      </c>
      <c r="G167" s="529">
        <f t="shared" si="1"/>
        <v>21.180365296803654</v>
      </c>
    </row>
    <row r="168" spans="4:7" ht="12.75" customHeight="1" hidden="1">
      <c r="D168" s="526">
        <v>89</v>
      </c>
      <c r="E168" s="527">
        <v>40000000</v>
      </c>
      <c r="F168" s="528">
        <v>27912</v>
      </c>
      <c r="G168" s="529">
        <f t="shared" si="1"/>
        <v>18.35365296803653</v>
      </c>
    </row>
    <row r="169" spans="4:7" ht="12.75" customHeight="1" hidden="1">
      <c r="D169" s="526">
        <v>90</v>
      </c>
      <c r="E169" s="527">
        <v>30000000</v>
      </c>
      <c r="F169" s="528">
        <v>28283</v>
      </c>
      <c r="G169" s="529">
        <f t="shared" si="1"/>
        <v>19.370091324200914</v>
      </c>
    </row>
    <row r="170" spans="4:7" ht="12.75" customHeight="1" hidden="1">
      <c r="D170" s="526">
        <v>91</v>
      </c>
      <c r="E170" s="527">
        <v>30000000</v>
      </c>
      <c r="F170" s="528">
        <v>29020</v>
      </c>
      <c r="G170" s="529">
        <f aca="true" t="shared" si="2" ref="G170:G201">IF(F170&lt;&gt;"",YEAR(F170)-YEAR($G$4)+(MONTH(F170)-MONTH($G$4))/12+(DAY(F170)-DAY($G$4))/365,"")</f>
        <v>21.389269406392696</v>
      </c>
    </row>
    <row r="171" spans="4:7" ht="12.75" customHeight="1" hidden="1">
      <c r="D171" s="526">
        <v>92</v>
      </c>
      <c r="E171" s="527">
        <v>420000000</v>
      </c>
      <c r="F171" s="528">
        <v>26113</v>
      </c>
      <c r="G171" s="529">
        <f t="shared" si="2"/>
        <v>13.430365296803652</v>
      </c>
    </row>
    <row r="172" spans="4:7" ht="12.75" customHeight="1" hidden="1">
      <c r="D172" s="526">
        <v>93</v>
      </c>
      <c r="E172" s="527">
        <v>25000000</v>
      </c>
      <c r="F172" s="528">
        <v>27965</v>
      </c>
      <c r="G172" s="529">
        <f t="shared" si="2"/>
        <v>18.5</v>
      </c>
    </row>
    <row r="173" spans="4:7" ht="12.75" customHeight="1" hidden="1">
      <c r="D173" s="526">
        <v>94</v>
      </c>
      <c r="E173" s="527">
        <v>27000000</v>
      </c>
      <c r="F173" s="528">
        <v>28867</v>
      </c>
      <c r="G173" s="529">
        <f t="shared" si="2"/>
        <v>20.96712328767123</v>
      </c>
    </row>
    <row r="174" spans="4:7" ht="12.75" customHeight="1" hidden="1">
      <c r="D174" s="526">
        <v>95</v>
      </c>
      <c r="E174" s="527">
        <v>40000000</v>
      </c>
      <c r="F174" s="528">
        <v>25228</v>
      </c>
      <c r="G174" s="529">
        <f t="shared" si="2"/>
        <v>11.002739726027396</v>
      </c>
    </row>
    <row r="175" spans="4:7" ht="12.75" customHeight="1" hidden="1">
      <c r="D175" s="526">
        <v>96</v>
      </c>
      <c r="E175" s="527">
        <v>20000000</v>
      </c>
      <c r="F175" s="528">
        <v>31808</v>
      </c>
      <c r="G175" s="529">
        <f t="shared" si="2"/>
        <v>29.019178082191782</v>
      </c>
    </row>
    <row r="176" spans="4:7" ht="12.75" customHeight="1" hidden="1">
      <c r="D176" s="526">
        <v>97</v>
      </c>
      <c r="E176" s="527">
        <v>50000000</v>
      </c>
      <c r="F176" s="528">
        <v>29994</v>
      </c>
      <c r="G176" s="529">
        <f t="shared" si="2"/>
        <v>24.050456621004564</v>
      </c>
    </row>
    <row r="177" spans="4:7" ht="12.75" customHeight="1" hidden="1">
      <c r="D177" s="526">
        <v>99</v>
      </c>
      <c r="E177" s="527">
        <v>20000000</v>
      </c>
      <c r="F177" s="528">
        <v>23448</v>
      </c>
      <c r="G177" s="529">
        <f t="shared" si="2"/>
        <v>6.1337899543378995</v>
      </c>
    </row>
    <row r="178" spans="4:7" ht="12.75" customHeight="1" hidden="1">
      <c r="D178" s="526">
        <v>100</v>
      </c>
      <c r="E178" s="527">
        <v>50000000</v>
      </c>
      <c r="F178" s="528">
        <v>28227</v>
      </c>
      <c r="G178" s="529">
        <f t="shared" si="2"/>
        <v>19.21712328767123</v>
      </c>
    </row>
    <row r="179" spans="4:7" ht="12.75" customHeight="1" hidden="1">
      <c r="D179" s="526">
        <v>101</v>
      </c>
      <c r="E179" s="527">
        <v>50000000</v>
      </c>
      <c r="F179" s="528">
        <v>28249</v>
      </c>
      <c r="G179" s="529">
        <f t="shared" si="2"/>
        <v>19.27853881278539</v>
      </c>
    </row>
    <row r="180" spans="4:7" ht="12.75" customHeight="1" hidden="1">
      <c r="D180" s="526">
        <v>103</v>
      </c>
      <c r="E180" s="527">
        <v>60000000</v>
      </c>
      <c r="F180" s="528">
        <v>27558</v>
      </c>
      <c r="G180" s="529">
        <f t="shared" si="2"/>
        <v>17.3865296803653</v>
      </c>
    </row>
    <row r="181" spans="4:7" ht="12.75" customHeight="1" hidden="1">
      <c r="D181" s="526">
        <v>104</v>
      </c>
      <c r="E181" s="527">
        <v>104000000</v>
      </c>
      <c r="F181" s="528">
        <v>28305</v>
      </c>
      <c r="G181" s="529">
        <f t="shared" si="2"/>
        <v>19.430365296803654</v>
      </c>
    </row>
    <row r="182" spans="4:7" ht="12.75" customHeight="1" hidden="1">
      <c r="D182" s="526">
        <v>105</v>
      </c>
      <c r="E182" s="527">
        <v>5000000</v>
      </c>
      <c r="F182" s="528">
        <v>28325</v>
      </c>
      <c r="G182" s="529">
        <f t="shared" si="2"/>
        <v>19.486301369863014</v>
      </c>
    </row>
    <row r="183" spans="4:7" ht="12.75" customHeight="1" hidden="1">
      <c r="D183" s="526">
        <v>106</v>
      </c>
      <c r="E183" s="527">
        <v>25000000</v>
      </c>
      <c r="F183" s="528">
        <v>28409</v>
      </c>
      <c r="G183" s="529">
        <f t="shared" si="2"/>
        <v>19.714383561643835</v>
      </c>
    </row>
    <row r="184" spans="4:7" ht="12.75" customHeight="1" hidden="1">
      <c r="D184" s="526">
        <v>108</v>
      </c>
      <c r="E184" s="527">
        <v>100000000</v>
      </c>
      <c r="F184" s="528">
        <v>28423</v>
      </c>
      <c r="G184" s="529">
        <f t="shared" si="2"/>
        <v>19.752739726027396</v>
      </c>
    </row>
    <row r="185" spans="4:7" ht="12.75" customHeight="1" hidden="1">
      <c r="D185" s="526"/>
      <c r="E185" s="527"/>
      <c r="F185" s="528"/>
      <c r="G185" s="529">
        <f t="shared" si="2"/>
      </c>
    </row>
    <row r="186" spans="4:7" ht="12.75" customHeight="1" hidden="1">
      <c r="D186" s="526"/>
      <c r="E186" s="527"/>
      <c r="F186" s="528"/>
      <c r="G186" s="529">
        <f t="shared" si="2"/>
      </c>
    </row>
    <row r="187" spans="4:7" ht="12.75" customHeight="1" hidden="1">
      <c r="D187" s="526"/>
      <c r="E187" s="527"/>
      <c r="F187" s="528"/>
      <c r="G187" s="529">
        <f t="shared" si="2"/>
      </c>
    </row>
    <row r="188" spans="4:7" ht="12.75" customHeight="1" hidden="1">
      <c r="D188" s="526"/>
      <c r="E188" s="527"/>
      <c r="F188" s="528"/>
      <c r="G188" s="529">
        <f t="shared" si="2"/>
      </c>
    </row>
    <row r="189" spans="4:7" ht="12.75" customHeight="1" hidden="1">
      <c r="D189" s="526"/>
      <c r="E189" s="527"/>
      <c r="F189" s="528"/>
      <c r="G189" s="529">
        <f t="shared" si="2"/>
      </c>
    </row>
    <row r="190" spans="4:7" ht="12.75" customHeight="1" hidden="1">
      <c r="D190" s="526"/>
      <c r="E190" s="527"/>
      <c r="F190" s="528"/>
      <c r="G190" s="529">
        <f t="shared" si="2"/>
      </c>
    </row>
    <row r="191" spans="4:7" ht="12.75" customHeight="1" hidden="1">
      <c r="D191" s="526"/>
      <c r="E191" s="527"/>
      <c r="F191" s="528"/>
      <c r="G191" s="529">
        <f t="shared" si="2"/>
      </c>
    </row>
    <row r="192" spans="4:7" ht="12.75" customHeight="1" hidden="1">
      <c r="D192" s="526"/>
      <c r="E192" s="527"/>
      <c r="F192" s="528"/>
      <c r="G192" s="529">
        <f t="shared" si="2"/>
      </c>
    </row>
    <row r="193" spans="4:7" ht="12.75" customHeight="1" hidden="1">
      <c r="D193" s="526"/>
      <c r="E193" s="527"/>
      <c r="F193" s="528"/>
      <c r="G193" s="529">
        <f t="shared" si="2"/>
      </c>
    </row>
    <row r="194" spans="4:7" ht="12.75" customHeight="1" hidden="1">
      <c r="D194" s="526"/>
      <c r="E194" s="527"/>
      <c r="F194" s="528"/>
      <c r="G194" s="529">
        <f t="shared" si="2"/>
      </c>
    </row>
    <row r="195" spans="4:7" ht="12.75" customHeight="1" hidden="1">
      <c r="D195" s="526"/>
      <c r="E195" s="527"/>
      <c r="F195" s="528"/>
      <c r="G195" s="529">
        <f t="shared" si="2"/>
      </c>
    </row>
    <row r="196" spans="4:7" ht="12.75" customHeight="1" hidden="1">
      <c r="D196" s="526"/>
      <c r="E196" s="527"/>
      <c r="F196" s="528"/>
      <c r="G196" s="529">
        <f t="shared" si="2"/>
      </c>
    </row>
    <row r="197" spans="4:7" ht="12.75" customHeight="1" hidden="1">
      <c r="D197" s="526"/>
      <c r="E197" s="527"/>
      <c r="F197" s="528"/>
      <c r="G197" s="529">
        <f t="shared" si="2"/>
      </c>
    </row>
    <row r="198" spans="4:7" ht="12.75" customHeight="1" hidden="1">
      <c r="D198" s="526"/>
      <c r="E198" s="527"/>
      <c r="F198" s="528"/>
      <c r="G198" s="529">
        <f t="shared" si="2"/>
      </c>
    </row>
    <row r="199" spans="4:7" ht="12.75" customHeight="1" hidden="1">
      <c r="D199" s="526"/>
      <c r="E199" s="527"/>
      <c r="F199" s="528"/>
      <c r="G199" s="529">
        <f t="shared" si="2"/>
      </c>
    </row>
    <row r="200" spans="4:7" ht="12.75" customHeight="1" hidden="1">
      <c r="D200" s="526"/>
      <c r="E200" s="527"/>
      <c r="F200" s="528"/>
      <c r="G200" s="529">
        <f t="shared" si="2"/>
      </c>
    </row>
    <row r="201" spans="4:7" ht="12.75" customHeight="1" hidden="1">
      <c r="D201" s="526"/>
      <c r="E201" s="527"/>
      <c r="F201" s="528"/>
      <c r="G201" s="529">
        <f t="shared" si="2"/>
      </c>
    </row>
    <row r="202" spans="4:7" ht="12.75" customHeight="1" hidden="1">
      <c r="D202" s="526"/>
      <c r="E202" s="527"/>
      <c r="F202" s="528"/>
      <c r="G202" s="529">
        <f>IF(F202&lt;&gt;"",YEAR(F202)-YEAR($G$4)+(MONTH(F202)-MONTH($G$4))/12+(DAY(F202)-DAY($G$4))/365,"")</f>
      </c>
    </row>
    <row r="203" spans="4:7" ht="12.75" customHeight="1" hidden="1">
      <c r="D203" s="526"/>
      <c r="E203" s="527"/>
      <c r="F203" s="528"/>
      <c r="G203" s="529">
        <f>IF(F203&lt;&gt;"",YEAR(F203)-YEAR($G$4)+(MONTH(F203)-MONTH($G$4))/12+(DAY(F203)-DAY($G$4))/365,"")</f>
      </c>
    </row>
    <row r="204" spans="4:7" ht="12.75" customHeight="1" hidden="1">
      <c r="D204" s="526"/>
      <c r="E204" s="527"/>
      <c r="F204" s="528"/>
      <c r="G204" s="529">
        <f>IF(F204&lt;&gt;"",YEAR(F204)-YEAR($G$4)+(MONTH(F204)-MONTH($G$4))/12+(DAY(F204)-DAY($G$4))/365,"")</f>
      </c>
    </row>
    <row r="205" spans="4:7" ht="12.75" customHeight="1" hidden="1">
      <c r="D205" s="526"/>
      <c r="E205" s="527"/>
      <c r="F205" s="528"/>
      <c r="G205" s="529">
        <f>IF(F205&lt;&gt;"",YEAR(F205)-YEAR($G$4)+(MONTH(F205)-MONTH($G$4))/12+(DAY(F205)-DAY($G$4))/365,"")</f>
      </c>
    </row>
    <row r="206" spans="4:7" ht="12.75" customHeight="1" hidden="1">
      <c r="D206" s="531"/>
      <c r="E206" s="539"/>
      <c r="F206" s="532"/>
      <c r="G206" s="533"/>
    </row>
    <row r="207" spans="4:7" ht="12.75" customHeight="1" hidden="1">
      <c r="D207" s="531"/>
      <c r="E207" s="539"/>
      <c r="F207" s="532"/>
      <c r="G207" s="533"/>
    </row>
    <row r="208" spans="5:7" ht="12.75">
      <c r="E208" s="530"/>
      <c r="G208" s="503">
        <f>IF(F208&lt;&gt;"",YEAR(F208)-YEAR($G$4)+(MONTH(F208)-MONTH($G$4))/12+(DAY(F208)-DAY($G$4))/365,"")</f>
      </c>
    </row>
    <row r="209" spans="3:8" ht="27.75" customHeight="1">
      <c r="C209" s="616" t="s">
        <v>1866</v>
      </c>
      <c r="D209" s="616"/>
      <c r="E209" s="616"/>
      <c r="F209" s="616"/>
      <c r="G209" s="616"/>
      <c r="H209" s="616"/>
    </row>
    <row r="210" spans="3:8" ht="358.5" customHeight="1">
      <c r="C210" s="616" t="s">
        <v>934</v>
      </c>
      <c r="D210" s="616"/>
      <c r="E210" s="616"/>
      <c r="F210" s="616"/>
      <c r="G210" s="616"/>
      <c r="H210" s="616"/>
    </row>
    <row r="211" spans="3:8" ht="43.5" customHeight="1">
      <c r="C211" s="611" t="s">
        <v>0</v>
      </c>
      <c r="D211" s="611"/>
      <c r="E211" s="611"/>
      <c r="F211" s="611"/>
      <c r="G211" s="611"/>
      <c r="H211" s="611"/>
    </row>
    <row r="212" spans="3:8" ht="27.75" customHeight="1">
      <c r="C212" s="611" t="s">
        <v>1</v>
      </c>
      <c r="D212" s="611"/>
      <c r="E212" s="611"/>
      <c r="F212" s="611"/>
      <c r="G212" s="611"/>
      <c r="H212" s="611"/>
    </row>
  </sheetData>
  <sheetProtection/>
  <mergeCells count="6">
    <mergeCell ref="C211:H211"/>
    <mergeCell ref="C212:H212"/>
    <mergeCell ref="B2:H2"/>
    <mergeCell ref="D32:F32"/>
    <mergeCell ref="C209:H209"/>
    <mergeCell ref="C210:H210"/>
  </mergeCells>
  <conditionalFormatting sqref="G17">
    <cfRule type="cellIs" priority="1" dxfId="4" operator="equal" stopIfTrue="1">
      <formula>"FAIL"</formula>
    </cfRule>
    <cfRule type="cellIs" priority="2" dxfId="5" operator="equal" stopIfTrue="1">
      <formula>"PASS"</formula>
    </cfRule>
  </conditionalFormatting>
  <printOptions/>
  <pageMargins left="0.7" right="0.7" top="0.75" bottom="0.75" header="0.3" footer="0.3"/>
  <pageSetup orientation="portrait" paperSize="9"/>
  <legacyDrawing r:id="rId3"/>
  <oleObjects>
    <oleObject progId="Equation.3" shapeId="215536433" r:id="rId2"/>
  </oleObjects>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zoomScale="70" zoomScaleNormal="70" zoomScalePageLayoutView="0" workbookViewId="0" topLeftCell="A7">
      <selection activeCell="D26" sqref="D26:H26"/>
    </sheetView>
  </sheetViews>
  <sheetFormatPr defaultColWidth="9.140625" defaultRowHeight="15"/>
  <cols>
    <col min="1" max="1" width="8.8515625" style="16" customWidth="1"/>
    <col min="2" max="10" width="12.421875" style="16" customWidth="1"/>
    <col min="11" max="18" width="8.8515625" style="16" customWidth="1"/>
  </cols>
  <sheetData>
    <row r="1" ht="15.75" thickBot="1"/>
    <row r="2" spans="2:10" ht="15">
      <c r="B2" s="23"/>
      <c r="C2" s="24"/>
      <c r="D2" s="24"/>
      <c r="E2" s="24"/>
      <c r="F2" s="24"/>
      <c r="G2" s="24"/>
      <c r="H2" s="24"/>
      <c r="I2" s="24"/>
      <c r="J2" s="25"/>
    </row>
    <row r="3" spans="2:10" ht="15">
      <c r="B3" s="26"/>
      <c r="C3" s="27"/>
      <c r="D3" s="27"/>
      <c r="E3" s="27"/>
      <c r="F3" s="27"/>
      <c r="G3" s="27"/>
      <c r="H3" s="27"/>
      <c r="I3" s="27"/>
      <c r="J3" s="28"/>
    </row>
    <row r="4" spans="2:10" ht="15">
      <c r="B4" s="26"/>
      <c r="C4" s="27"/>
      <c r="D4" s="27"/>
      <c r="E4" s="27"/>
      <c r="F4" s="27"/>
      <c r="G4" s="27"/>
      <c r="H4" s="27"/>
      <c r="I4" s="27"/>
      <c r="J4" s="28"/>
    </row>
    <row r="5" spans="2:10" ht="31.5">
      <c r="B5" s="26"/>
      <c r="C5" s="27"/>
      <c r="D5" s="27"/>
      <c r="E5" s="29"/>
      <c r="F5" s="30" t="s">
        <v>2785</v>
      </c>
      <c r="G5" s="27"/>
      <c r="H5" s="27"/>
      <c r="I5" s="27"/>
      <c r="J5" s="28"/>
    </row>
    <row r="6" spans="2:10" ht="26.25">
      <c r="B6" s="26"/>
      <c r="C6" s="27"/>
      <c r="D6" s="27"/>
      <c r="E6" s="27"/>
      <c r="F6" s="31" t="s">
        <v>146</v>
      </c>
      <c r="G6" s="27"/>
      <c r="H6" s="27"/>
      <c r="I6" s="27"/>
      <c r="J6" s="28"/>
    </row>
    <row r="7" spans="2:10" ht="26.25">
      <c r="B7" s="26"/>
      <c r="C7" s="27"/>
      <c r="D7" s="27"/>
      <c r="E7" s="27"/>
      <c r="F7" s="31" t="s">
        <v>2735</v>
      </c>
      <c r="G7" s="27"/>
      <c r="H7" s="27"/>
      <c r="I7" s="27"/>
      <c r="J7" s="28"/>
    </row>
    <row r="8" spans="2:10" ht="26.25">
      <c r="B8" s="26"/>
      <c r="C8" s="27"/>
      <c r="D8" s="27"/>
      <c r="E8" s="27"/>
      <c r="F8" s="31" t="s">
        <v>2725</v>
      </c>
      <c r="G8" s="27"/>
      <c r="H8" s="27"/>
      <c r="I8" s="27"/>
      <c r="J8" s="28"/>
    </row>
    <row r="9" spans="2:10" ht="21">
      <c r="B9" s="26"/>
      <c r="C9" s="27"/>
      <c r="D9" s="27"/>
      <c r="E9" s="27"/>
      <c r="F9" s="77" t="s">
        <v>567</v>
      </c>
      <c r="G9" s="27"/>
      <c r="H9" s="27"/>
      <c r="I9" s="27"/>
      <c r="J9" s="28"/>
    </row>
    <row r="10" spans="2:10" ht="21">
      <c r="B10" s="26"/>
      <c r="C10" s="27"/>
      <c r="D10" s="27"/>
      <c r="E10" s="27"/>
      <c r="F10" s="77" t="s">
        <v>568</v>
      </c>
      <c r="G10" s="27"/>
      <c r="H10" s="27"/>
      <c r="I10" s="27"/>
      <c r="J10" s="28"/>
    </row>
    <row r="11" spans="2:10" ht="21">
      <c r="B11" s="26"/>
      <c r="C11" s="27"/>
      <c r="D11" s="27"/>
      <c r="E11" s="27"/>
      <c r="F11" s="77"/>
      <c r="G11" s="27"/>
      <c r="H11" s="27"/>
      <c r="I11" s="27"/>
      <c r="J11" s="28"/>
    </row>
    <row r="12" spans="2:10" ht="15">
      <c r="B12" s="26"/>
      <c r="C12" s="27"/>
      <c r="D12" s="27"/>
      <c r="E12" s="27"/>
      <c r="F12" s="27"/>
      <c r="G12" s="27"/>
      <c r="H12" s="27"/>
      <c r="I12" s="27"/>
      <c r="J12" s="28"/>
    </row>
    <row r="13" spans="2:10" ht="15">
      <c r="B13" s="26"/>
      <c r="C13" s="27"/>
      <c r="D13" s="27"/>
      <c r="E13" s="27"/>
      <c r="F13" s="27"/>
      <c r="G13" s="27"/>
      <c r="H13" s="27"/>
      <c r="I13" s="27"/>
      <c r="J13" s="28"/>
    </row>
    <row r="14" spans="2:10" ht="15">
      <c r="B14" s="26"/>
      <c r="C14" s="27"/>
      <c r="D14" s="27"/>
      <c r="E14" s="27"/>
      <c r="F14" s="27"/>
      <c r="G14" s="27"/>
      <c r="H14" s="27"/>
      <c r="I14" s="27"/>
      <c r="J14" s="28"/>
    </row>
    <row r="15" spans="2:10" ht="15">
      <c r="B15" s="26"/>
      <c r="C15" s="27"/>
      <c r="D15" s="27"/>
      <c r="E15" s="27"/>
      <c r="F15" s="27"/>
      <c r="G15" s="27"/>
      <c r="H15" s="27"/>
      <c r="I15" s="27"/>
      <c r="J15" s="28"/>
    </row>
    <row r="16" spans="2:10" ht="15">
      <c r="B16" s="26"/>
      <c r="C16" s="27"/>
      <c r="D16" s="27"/>
      <c r="E16" s="27"/>
      <c r="F16" s="27"/>
      <c r="G16" s="27"/>
      <c r="H16" s="27"/>
      <c r="I16" s="27"/>
      <c r="J16" s="28"/>
    </row>
    <row r="17" spans="2:10" ht="15">
      <c r="B17" s="26"/>
      <c r="C17" s="27"/>
      <c r="D17" s="27"/>
      <c r="E17" s="27"/>
      <c r="F17" s="27"/>
      <c r="G17" s="27"/>
      <c r="H17" s="27"/>
      <c r="I17" s="27"/>
      <c r="J17" s="28"/>
    </row>
    <row r="18" spans="2:10" ht="15">
      <c r="B18" s="26"/>
      <c r="C18" s="27"/>
      <c r="D18" s="27"/>
      <c r="E18" s="27"/>
      <c r="F18" s="27"/>
      <c r="G18" s="27"/>
      <c r="H18" s="27"/>
      <c r="I18" s="27"/>
      <c r="J18" s="28"/>
    </row>
    <row r="19" spans="2:10" ht="15">
      <c r="B19" s="26"/>
      <c r="C19" s="27"/>
      <c r="D19" s="27"/>
      <c r="E19" s="27"/>
      <c r="F19" s="27"/>
      <c r="G19" s="27"/>
      <c r="H19" s="27"/>
      <c r="I19" s="27"/>
      <c r="J19" s="28"/>
    </row>
    <row r="20" spans="2:10" ht="15">
      <c r="B20" s="26"/>
      <c r="C20" s="27"/>
      <c r="D20" s="27"/>
      <c r="E20" s="27"/>
      <c r="F20" s="27"/>
      <c r="G20" s="27"/>
      <c r="H20" s="27"/>
      <c r="I20" s="27"/>
      <c r="J20" s="28"/>
    </row>
    <row r="21" spans="2:10" ht="15">
      <c r="B21" s="26"/>
      <c r="C21" s="27"/>
      <c r="D21" s="27"/>
      <c r="E21" s="27"/>
      <c r="F21" s="27"/>
      <c r="G21" s="27"/>
      <c r="H21" s="27"/>
      <c r="I21" s="27"/>
      <c r="J21" s="28"/>
    </row>
    <row r="22" spans="2:10" ht="15">
      <c r="B22" s="26"/>
      <c r="C22" s="27"/>
      <c r="D22" s="27"/>
      <c r="E22" s="27"/>
      <c r="F22" s="32" t="s">
        <v>2786</v>
      </c>
      <c r="G22" s="27"/>
      <c r="H22" s="27"/>
      <c r="I22" s="27"/>
      <c r="J22" s="28"/>
    </row>
    <row r="23" spans="2:10" ht="15">
      <c r="B23" s="26"/>
      <c r="C23" s="27"/>
      <c r="D23" s="27"/>
      <c r="E23" s="27"/>
      <c r="F23" s="33"/>
      <c r="G23" s="27"/>
      <c r="H23" s="27"/>
      <c r="I23" s="27"/>
      <c r="J23" s="28"/>
    </row>
    <row r="24" spans="2:10" ht="15">
      <c r="B24" s="26"/>
      <c r="C24" s="27"/>
      <c r="D24" s="583" t="s">
        <v>2970</v>
      </c>
      <c r="E24" s="584" t="s">
        <v>2787</v>
      </c>
      <c r="F24" s="584"/>
      <c r="G24" s="584"/>
      <c r="H24" s="584"/>
      <c r="I24" s="27"/>
      <c r="J24" s="28"/>
    </row>
    <row r="25" spans="2:10" ht="15">
      <c r="B25" s="26"/>
      <c r="C25" s="27"/>
      <c r="D25" s="27"/>
      <c r="E25" s="34"/>
      <c r="F25" s="34"/>
      <c r="G25" s="34"/>
      <c r="H25" s="27"/>
      <c r="I25" s="27"/>
      <c r="J25" s="28"/>
    </row>
    <row r="26" spans="2:10" ht="15">
      <c r="B26" s="26"/>
      <c r="C26" s="27"/>
      <c r="D26" s="583" t="s">
        <v>2992</v>
      </c>
      <c r="E26" s="584"/>
      <c r="F26" s="584"/>
      <c r="G26" s="584"/>
      <c r="H26" s="584"/>
      <c r="I26" s="27"/>
      <c r="J26" s="28"/>
    </row>
    <row r="27" spans="2:10" ht="15">
      <c r="B27" s="26"/>
      <c r="C27" s="27"/>
      <c r="D27" s="65"/>
      <c r="E27" s="65"/>
      <c r="F27" s="65"/>
      <c r="G27" s="65"/>
      <c r="H27" s="65"/>
      <c r="I27" s="27"/>
      <c r="J27" s="28"/>
    </row>
    <row r="28" spans="2:10" ht="15">
      <c r="B28" s="26"/>
      <c r="C28" s="27"/>
      <c r="D28" s="583" t="s">
        <v>147</v>
      </c>
      <c r="E28" s="584"/>
      <c r="F28" s="584"/>
      <c r="G28" s="584"/>
      <c r="H28" s="584"/>
      <c r="I28" s="27"/>
      <c r="J28" s="28"/>
    </row>
    <row r="29" spans="2:10" ht="15">
      <c r="B29" s="26"/>
      <c r="C29" s="27"/>
      <c r="D29" s="65"/>
      <c r="E29" s="65"/>
      <c r="F29" s="65"/>
      <c r="G29" s="65"/>
      <c r="H29" s="65"/>
      <c r="I29" s="27"/>
      <c r="J29" s="28"/>
    </row>
    <row r="30" spans="2:10" ht="15">
      <c r="B30" s="26"/>
      <c r="C30" s="27"/>
      <c r="D30" s="583" t="s">
        <v>148</v>
      </c>
      <c r="E30" s="584" t="s">
        <v>2787</v>
      </c>
      <c r="F30" s="584"/>
      <c r="G30" s="584"/>
      <c r="H30" s="584"/>
      <c r="I30" s="27"/>
      <c r="J30" s="28"/>
    </row>
    <row r="31" spans="2:10" ht="15">
      <c r="B31" s="26"/>
      <c r="C31" s="27"/>
      <c r="D31" s="65"/>
      <c r="E31" s="65"/>
      <c r="F31" s="65"/>
      <c r="G31" s="65"/>
      <c r="H31" s="65"/>
      <c r="I31" s="27"/>
      <c r="J31" s="28"/>
    </row>
    <row r="32" spans="2:10" ht="15">
      <c r="B32" s="26"/>
      <c r="C32" s="27"/>
      <c r="D32" s="583" t="s">
        <v>2993</v>
      </c>
      <c r="E32" s="584" t="s">
        <v>2787</v>
      </c>
      <c r="F32" s="584"/>
      <c r="G32" s="584"/>
      <c r="H32" s="584"/>
      <c r="I32" s="27"/>
      <c r="J32" s="28"/>
    </row>
    <row r="33" spans="2:10" ht="15">
      <c r="B33" s="26"/>
      <c r="C33" s="27"/>
      <c r="D33" s="34"/>
      <c r="E33" s="34"/>
      <c r="F33" s="34"/>
      <c r="G33" s="34"/>
      <c r="H33" s="34"/>
      <c r="I33" s="27"/>
      <c r="J33" s="28"/>
    </row>
    <row r="34" spans="2:10" ht="15">
      <c r="B34" s="26"/>
      <c r="C34" s="27"/>
      <c r="D34" s="583" t="s">
        <v>1969</v>
      </c>
      <c r="E34" s="584" t="s">
        <v>2787</v>
      </c>
      <c r="F34" s="584"/>
      <c r="G34" s="584"/>
      <c r="H34" s="584"/>
      <c r="I34" s="27"/>
      <c r="J34" s="28"/>
    </row>
    <row r="35" spans="2:10" ht="15">
      <c r="B35" s="26"/>
      <c r="C35" s="27"/>
      <c r="D35" s="27"/>
      <c r="E35" s="27"/>
      <c r="F35" s="27"/>
      <c r="G35" s="27"/>
      <c r="H35" s="27"/>
      <c r="I35" s="27"/>
      <c r="J35" s="28"/>
    </row>
    <row r="36" spans="2:10" ht="15">
      <c r="B36" s="26"/>
      <c r="C36" s="27"/>
      <c r="D36" s="581" t="s">
        <v>2994</v>
      </c>
      <c r="E36" s="582"/>
      <c r="F36" s="582"/>
      <c r="G36" s="582"/>
      <c r="H36" s="582"/>
      <c r="I36" s="27"/>
      <c r="J36" s="28"/>
    </row>
    <row r="37" spans="2:10" ht="15">
      <c r="B37" s="26"/>
      <c r="C37" s="27"/>
      <c r="D37" s="27"/>
      <c r="E37" s="27"/>
      <c r="F37" s="33"/>
      <c r="G37" s="27"/>
      <c r="H37" s="27"/>
      <c r="I37" s="27"/>
      <c r="J37" s="28"/>
    </row>
    <row r="38" spans="2:10" ht="15">
      <c r="B38" s="26"/>
      <c r="C38" s="27"/>
      <c r="D38" s="581" t="s">
        <v>564</v>
      </c>
      <c r="E38" s="582"/>
      <c r="F38" s="582"/>
      <c r="G38" s="582"/>
      <c r="H38" s="582"/>
      <c r="I38" s="27"/>
      <c r="J38" s="28"/>
    </row>
    <row r="39" spans="2:10" ht="15">
      <c r="B39" s="26"/>
      <c r="C39" s="27"/>
      <c r="D39" s="27"/>
      <c r="E39" s="27"/>
      <c r="F39" s="27"/>
      <c r="G39" s="27"/>
      <c r="H39" s="27"/>
      <c r="I39" s="27"/>
      <c r="J39" s="28"/>
    </row>
    <row r="40" spans="2:10" ht="15.75" thickBot="1">
      <c r="B40" s="35"/>
      <c r="C40" s="36"/>
      <c r="D40" s="36"/>
      <c r="E40" s="36"/>
      <c r="F40" s="36"/>
      <c r="G40" s="36"/>
      <c r="H40" s="36"/>
      <c r="I40" s="36"/>
      <c r="J40" s="37"/>
    </row>
  </sheetData>
  <sheetProtection/>
  <mergeCells count="8">
    <mergeCell ref="D38:H38"/>
    <mergeCell ref="D34:H34"/>
    <mergeCell ref="D24:H24"/>
    <mergeCell ref="D36:H36"/>
    <mergeCell ref="D26:H26"/>
    <mergeCell ref="D32:H32"/>
    <mergeCell ref="D28:H28"/>
    <mergeCell ref="D30:H30"/>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30:H30" location="'B3. HTT Shipping Assets'!A1" display="Worksheet B3: HTT Shipping Assets"/>
    <hyperlink ref="D28:H28" location="'B2. HTT Public Sector Assets'!A1" display="Worksheet B2: HTT Public Sector Assets"/>
    <hyperlink ref="D38:H38" location="'E. Optional ECB-ECAIs data'!A1" display="Worksheet E: Optional ECB-ECAIs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80" workbookViewId="0" topLeftCell="A204">
      <selection activeCell="B291" sqref="B291"/>
    </sheetView>
  </sheetViews>
  <sheetFormatPr defaultColWidth="8.8515625" defaultRowHeight="15" outlineLevelRow="1"/>
  <cols>
    <col min="1" max="1" width="13.28125" style="5" customWidth="1"/>
    <col min="2" max="2" width="64.140625" style="5" customWidth="1"/>
    <col min="3" max="4" width="40.7109375" style="5" customWidth="1"/>
    <col min="5" max="5" width="6.7109375" style="5" customWidth="1"/>
    <col min="6" max="6" width="41.7109375" style="5" customWidth="1"/>
    <col min="7" max="7" width="41.7109375" style="3" customWidth="1"/>
    <col min="8" max="8" width="7.28125" style="5" customWidth="1"/>
    <col min="9" max="9" width="71.8515625" style="5" customWidth="1"/>
    <col min="10" max="11" width="47.7109375" style="5" customWidth="1"/>
    <col min="12" max="12" width="7.28125" style="5" customWidth="1"/>
    <col min="13" max="13" width="25.7109375" style="5" customWidth="1"/>
    <col min="14" max="14" width="25.7109375" style="3" customWidth="1"/>
    <col min="15" max="16384" width="8.8515625" style="1" customWidth="1"/>
  </cols>
  <sheetData>
    <row r="1" spans="1:13" ht="31.5">
      <c r="A1" s="22" t="s">
        <v>2968</v>
      </c>
      <c r="B1" s="22"/>
      <c r="C1" s="3"/>
      <c r="D1" s="3"/>
      <c r="E1" s="3"/>
      <c r="F1" s="30" t="s">
        <v>150</v>
      </c>
      <c r="H1" s="3"/>
      <c r="I1" s="22"/>
      <c r="J1" s="3"/>
      <c r="K1" s="3"/>
      <c r="L1" s="3"/>
      <c r="M1" s="3"/>
    </row>
    <row r="2" spans="1:13" ht="15.75" thickBot="1">
      <c r="A2" s="3"/>
      <c r="B2" s="79"/>
      <c r="C2" s="79"/>
      <c r="D2" s="3"/>
      <c r="E2" s="3"/>
      <c r="F2" s="3"/>
      <c r="H2" s="3"/>
      <c r="L2" s="3"/>
      <c r="M2" s="3"/>
    </row>
    <row r="3" spans="1:13" ht="19.5" thickBot="1">
      <c r="A3" s="52"/>
      <c r="B3" s="51" t="s">
        <v>2866</v>
      </c>
      <c r="C3" s="80" t="s">
        <v>2792</v>
      </c>
      <c r="D3" s="52"/>
      <c r="E3" s="52"/>
      <c r="F3" s="52"/>
      <c r="G3" s="52"/>
      <c r="H3" s="3"/>
      <c r="L3" s="3"/>
      <c r="M3" s="3"/>
    </row>
    <row r="4" spans="8:13" ht="15.75" thickBot="1">
      <c r="H4" s="3"/>
      <c r="L4" s="3"/>
      <c r="M4" s="3"/>
    </row>
    <row r="5" spans="1:13" ht="19.5" thickBot="1">
      <c r="A5" s="57"/>
      <c r="B5" s="75" t="s">
        <v>2967</v>
      </c>
      <c r="C5" s="57"/>
      <c r="E5" s="4"/>
      <c r="F5" s="4"/>
      <c r="H5" s="3"/>
      <c r="L5" s="3"/>
      <c r="M5" s="3"/>
    </row>
    <row r="6" spans="2:13" ht="15">
      <c r="B6" s="69" t="s">
        <v>2795</v>
      </c>
      <c r="H6" s="3"/>
      <c r="L6" s="3"/>
      <c r="M6" s="3"/>
    </row>
    <row r="7" spans="2:13" ht="15">
      <c r="B7" s="70" t="s">
        <v>2796</v>
      </c>
      <c r="H7" s="3"/>
      <c r="L7" s="3"/>
      <c r="M7" s="3"/>
    </row>
    <row r="8" spans="2:13" ht="15">
      <c r="B8" s="70" t="s">
        <v>2797</v>
      </c>
      <c r="F8" s="5" t="s">
        <v>2949</v>
      </c>
      <c r="H8" s="3"/>
      <c r="L8" s="3"/>
      <c r="M8" s="3"/>
    </row>
    <row r="9" spans="2:13" ht="15">
      <c r="B9" s="72" t="s">
        <v>2951</v>
      </c>
      <c r="H9" s="3"/>
      <c r="L9" s="3"/>
      <c r="M9" s="3"/>
    </row>
    <row r="10" spans="2:13" ht="15">
      <c r="B10" s="72" t="s">
        <v>2952</v>
      </c>
      <c r="H10" s="3"/>
      <c r="L10" s="3"/>
      <c r="M10" s="3"/>
    </row>
    <row r="11" spans="2:13" ht="15.75" thickBot="1">
      <c r="B11" s="73" t="s">
        <v>2953</v>
      </c>
      <c r="H11" s="3"/>
      <c r="L11" s="3"/>
      <c r="M11" s="3"/>
    </row>
    <row r="12" spans="2:13" ht="15">
      <c r="B12" s="62"/>
      <c r="H12" s="3"/>
      <c r="L12" s="3"/>
      <c r="M12" s="3"/>
    </row>
    <row r="13" spans="1:13" ht="37.5">
      <c r="A13" s="21" t="s">
        <v>2962</v>
      </c>
      <c r="B13" s="21" t="s">
        <v>2795</v>
      </c>
      <c r="C13" s="18"/>
      <c r="D13" s="18"/>
      <c r="E13" s="18"/>
      <c r="F13" s="18"/>
      <c r="G13" s="19"/>
      <c r="H13" s="3"/>
      <c r="L13" s="3"/>
      <c r="M13" s="3"/>
    </row>
    <row r="14" spans="1:13" ht="15">
      <c r="A14" s="5" t="s">
        <v>1970</v>
      </c>
      <c r="B14" s="13" t="s">
        <v>2788</v>
      </c>
      <c r="C14" s="5" t="s">
        <v>2735</v>
      </c>
      <c r="E14" s="4"/>
      <c r="F14" s="4"/>
      <c r="H14" s="3"/>
      <c r="L14" s="3"/>
      <c r="M14" s="3"/>
    </row>
    <row r="15" spans="1:13" ht="15">
      <c r="A15" s="5" t="s">
        <v>1971</v>
      </c>
      <c r="B15" s="13" t="s">
        <v>2789</v>
      </c>
      <c r="C15" s="5" t="s">
        <v>2686</v>
      </c>
      <c r="E15" s="4"/>
      <c r="F15" s="4"/>
      <c r="H15" s="3"/>
      <c r="L15" s="3"/>
      <c r="M15" s="3"/>
    </row>
    <row r="16" spans="1:13" ht="30">
      <c r="A16" s="5" t="s">
        <v>1972</v>
      </c>
      <c r="B16" s="13" t="s">
        <v>2925</v>
      </c>
      <c r="C16" s="58" t="s">
        <v>2687</v>
      </c>
      <c r="E16" s="4"/>
      <c r="F16" s="4"/>
      <c r="H16" s="3"/>
      <c r="L16" s="3"/>
      <c r="M16" s="3"/>
    </row>
    <row r="17" spans="1:13" ht="15">
      <c r="A17" s="5" t="s">
        <v>1973</v>
      </c>
      <c r="B17" s="13" t="s">
        <v>2971</v>
      </c>
      <c r="C17" s="101" t="s">
        <v>569</v>
      </c>
      <c r="E17" s="4"/>
      <c r="F17" s="4"/>
      <c r="H17" s="3"/>
      <c r="L17" s="3"/>
      <c r="M17" s="3"/>
    </row>
    <row r="18" spans="1:13" ht="15" hidden="1" outlineLevel="1">
      <c r="A18" s="5" t="s">
        <v>1974</v>
      </c>
      <c r="B18" s="54" t="s">
        <v>2954</v>
      </c>
      <c r="E18" s="4"/>
      <c r="F18" s="4"/>
      <c r="H18" s="3"/>
      <c r="L18" s="3"/>
      <c r="M18" s="3"/>
    </row>
    <row r="19" spans="1:13" ht="15" hidden="1" outlineLevel="1">
      <c r="A19" s="5" t="s">
        <v>1975</v>
      </c>
      <c r="B19" s="54" t="s">
        <v>2955</v>
      </c>
      <c r="E19" s="4"/>
      <c r="F19" s="4"/>
      <c r="H19" s="3"/>
      <c r="L19" s="3"/>
      <c r="M19" s="3"/>
    </row>
    <row r="20" spans="1:13" ht="15" hidden="1" outlineLevel="1">
      <c r="A20" s="5" t="s">
        <v>1976</v>
      </c>
      <c r="B20" s="54"/>
      <c r="E20" s="4"/>
      <c r="F20" s="4"/>
      <c r="H20" s="3"/>
      <c r="L20" s="3"/>
      <c r="M20" s="3"/>
    </row>
    <row r="21" spans="1:13" ht="15" hidden="1" outlineLevel="1">
      <c r="A21" s="5" t="s">
        <v>1977</v>
      </c>
      <c r="B21" s="54"/>
      <c r="E21" s="4"/>
      <c r="F21" s="4"/>
      <c r="H21" s="3"/>
      <c r="L21" s="3"/>
      <c r="M21" s="3"/>
    </row>
    <row r="22" spans="1:13" ht="15" hidden="1" outlineLevel="1">
      <c r="A22" s="5" t="s">
        <v>1978</v>
      </c>
      <c r="B22" s="54"/>
      <c r="E22" s="4"/>
      <c r="F22" s="4"/>
      <c r="H22" s="3"/>
      <c r="L22" s="3"/>
      <c r="M22" s="3"/>
    </row>
    <row r="23" spans="1:13" ht="15" hidden="1" outlineLevel="1">
      <c r="A23" s="5" t="s">
        <v>1979</v>
      </c>
      <c r="B23" s="54"/>
      <c r="E23" s="4"/>
      <c r="F23" s="4"/>
      <c r="H23" s="3"/>
      <c r="L23" s="3"/>
      <c r="M23" s="3"/>
    </row>
    <row r="24" spans="1:13" ht="15" hidden="1" outlineLevel="1">
      <c r="A24" s="5" t="s">
        <v>1980</v>
      </c>
      <c r="B24" s="54"/>
      <c r="E24" s="4"/>
      <c r="F24" s="4"/>
      <c r="H24" s="3"/>
      <c r="L24" s="3"/>
      <c r="M24" s="3"/>
    </row>
    <row r="25" spans="1:13" ht="15" hidden="1" outlineLevel="1">
      <c r="A25" s="5" t="s">
        <v>1981</v>
      </c>
      <c r="B25" s="54"/>
      <c r="E25" s="4"/>
      <c r="F25" s="4"/>
      <c r="H25" s="3"/>
      <c r="L25" s="3"/>
      <c r="M25" s="3"/>
    </row>
    <row r="26" spans="1:13" ht="18.75" collapsed="1">
      <c r="A26" s="18"/>
      <c r="B26" s="21" t="s">
        <v>2796</v>
      </c>
      <c r="C26" s="18"/>
      <c r="D26" s="18"/>
      <c r="E26" s="18"/>
      <c r="F26" s="18"/>
      <c r="G26" s="19"/>
      <c r="H26" s="3"/>
      <c r="L26" s="3"/>
      <c r="M26" s="3"/>
    </row>
    <row r="27" spans="1:13" ht="15">
      <c r="A27" s="5" t="s">
        <v>1982</v>
      </c>
      <c r="B27" s="60" t="s">
        <v>2920</v>
      </c>
      <c r="C27" s="5" t="s">
        <v>2688</v>
      </c>
      <c r="D27" s="7"/>
      <c r="E27" s="7"/>
      <c r="F27" s="7"/>
      <c r="H27" s="3"/>
      <c r="L27" s="3"/>
      <c r="M27" s="3"/>
    </row>
    <row r="28" spans="1:13" ht="15">
      <c r="A28" s="5" t="s">
        <v>1983</v>
      </c>
      <c r="B28" s="60" t="s">
        <v>2921</v>
      </c>
      <c r="C28" s="5" t="s">
        <v>2688</v>
      </c>
      <c r="D28" s="7"/>
      <c r="E28" s="7"/>
      <c r="F28" s="7"/>
      <c r="H28" s="3"/>
      <c r="L28" s="3"/>
      <c r="M28" s="3"/>
    </row>
    <row r="29" spans="1:13" ht="30">
      <c r="A29" s="5" t="s">
        <v>1984</v>
      </c>
      <c r="B29" s="60" t="s">
        <v>2775</v>
      </c>
      <c r="C29" s="7" t="s">
        <v>2689</v>
      </c>
      <c r="D29" s="7"/>
      <c r="E29" s="7"/>
      <c r="F29" s="7"/>
      <c r="H29" s="3"/>
      <c r="L29" s="3"/>
      <c r="M29" s="3"/>
    </row>
    <row r="30" spans="1:13" ht="15" hidden="1" outlineLevel="1">
      <c r="A30" s="5" t="s">
        <v>1985</v>
      </c>
      <c r="B30" s="60"/>
      <c r="D30" s="7"/>
      <c r="E30" s="7"/>
      <c r="F30" s="7"/>
      <c r="H30" s="3"/>
      <c r="L30" s="3"/>
      <c r="M30" s="3"/>
    </row>
    <row r="31" spans="1:13" ht="15" hidden="1" outlineLevel="1">
      <c r="A31" s="5" t="s">
        <v>1986</v>
      </c>
      <c r="B31" s="60"/>
      <c r="D31" s="7"/>
      <c r="E31" s="7"/>
      <c r="F31" s="7"/>
      <c r="H31" s="3"/>
      <c r="L31" s="3"/>
      <c r="M31" s="3"/>
    </row>
    <row r="32" spans="1:13" ht="15" hidden="1" outlineLevel="1">
      <c r="A32" s="5" t="s">
        <v>1987</v>
      </c>
      <c r="B32" s="60"/>
      <c r="E32" s="7"/>
      <c r="F32" s="7"/>
      <c r="H32" s="3"/>
      <c r="L32" s="3"/>
      <c r="M32" s="3"/>
    </row>
    <row r="33" spans="1:13" ht="15" hidden="1" outlineLevel="1">
      <c r="A33" s="5" t="s">
        <v>1988</v>
      </c>
      <c r="B33" s="60"/>
      <c r="E33" s="7"/>
      <c r="F33" s="7"/>
      <c r="H33" s="3"/>
      <c r="L33" s="3"/>
      <c r="M33" s="3"/>
    </row>
    <row r="34" spans="1:13" ht="15" hidden="1" outlineLevel="1">
      <c r="A34" s="5" t="s">
        <v>1989</v>
      </c>
      <c r="B34" s="60"/>
      <c r="E34" s="7"/>
      <c r="F34" s="7"/>
      <c r="H34" s="3"/>
      <c r="L34" s="3"/>
      <c r="M34" s="3"/>
    </row>
    <row r="35" spans="1:13" ht="15" hidden="1" outlineLevel="1">
      <c r="A35" s="5" t="s">
        <v>1990</v>
      </c>
      <c r="B35" s="15"/>
      <c r="E35" s="7"/>
      <c r="F35" s="7"/>
      <c r="H35" s="3"/>
      <c r="L35" s="3"/>
      <c r="M35" s="3"/>
    </row>
    <row r="36" spans="1:13" ht="18.75" collapsed="1">
      <c r="A36" s="21"/>
      <c r="B36" s="21" t="s">
        <v>2797</v>
      </c>
      <c r="C36" s="21"/>
      <c r="D36" s="18"/>
      <c r="E36" s="18"/>
      <c r="F36" s="18"/>
      <c r="G36" s="19"/>
      <c r="H36" s="3"/>
      <c r="L36" s="3"/>
      <c r="M36" s="3"/>
    </row>
    <row r="37" spans="1:13" ht="15" customHeight="1">
      <c r="A37" s="39"/>
      <c r="B37" s="56" t="s">
        <v>2296</v>
      </c>
      <c r="C37" s="39" t="s">
        <v>2819</v>
      </c>
      <c r="D37" s="39"/>
      <c r="E37" s="38"/>
      <c r="F37" s="41"/>
      <c r="G37" s="41"/>
      <c r="H37" s="3"/>
      <c r="L37" s="3"/>
      <c r="M37" s="3"/>
    </row>
    <row r="38" spans="1:13" ht="15">
      <c r="A38" s="5" t="s">
        <v>1991</v>
      </c>
      <c r="B38" s="7" t="s">
        <v>536</v>
      </c>
      <c r="C38" s="107">
        <f>SUM('D1.Overview'!D140:J140)</f>
        <v>30418.33489988</v>
      </c>
      <c r="G38" s="5"/>
      <c r="H38" s="3"/>
      <c r="L38" s="3"/>
      <c r="M38" s="3"/>
    </row>
    <row r="39" spans="1:13" ht="15">
      <c r="A39" s="5" t="s">
        <v>1992</v>
      </c>
      <c r="B39" s="7" t="s">
        <v>2870</v>
      </c>
      <c r="C39" s="107">
        <v>23002</v>
      </c>
      <c r="G39" s="5"/>
      <c r="H39" s="3"/>
      <c r="L39" s="3"/>
      <c r="M39" s="3"/>
    </row>
    <row r="40" spans="1:13" ht="15" outlineLevel="1">
      <c r="A40" s="5" t="s">
        <v>1993</v>
      </c>
      <c r="B40" s="67" t="s">
        <v>2972</v>
      </c>
      <c r="C40" s="5" t="s">
        <v>2922</v>
      </c>
      <c r="G40" s="5"/>
      <c r="H40" s="3"/>
      <c r="L40" s="3"/>
      <c r="M40" s="3"/>
    </row>
    <row r="41" spans="1:13" ht="15" outlineLevel="1">
      <c r="A41" s="5" t="s">
        <v>1994</v>
      </c>
      <c r="B41" s="67" t="s">
        <v>2973</v>
      </c>
      <c r="C41" s="5" t="s">
        <v>2922</v>
      </c>
      <c r="G41" s="5"/>
      <c r="H41" s="3"/>
      <c r="L41" s="3"/>
      <c r="M41" s="3"/>
    </row>
    <row r="42" spans="1:13" ht="15" outlineLevel="1">
      <c r="A42" s="5" t="s">
        <v>1995</v>
      </c>
      <c r="B42" s="7"/>
      <c r="F42" s="7"/>
      <c r="H42" s="3"/>
      <c r="L42" s="3"/>
      <c r="M42" s="3"/>
    </row>
    <row r="43" spans="1:13" ht="15" outlineLevel="1">
      <c r="A43" s="5" t="s">
        <v>1996</v>
      </c>
      <c r="B43" s="7"/>
      <c r="F43" s="7"/>
      <c r="H43" s="3"/>
      <c r="L43" s="3"/>
      <c r="M43" s="3"/>
    </row>
    <row r="44" spans="1:13" ht="15" customHeight="1">
      <c r="A44" s="39"/>
      <c r="B44" s="56" t="s">
        <v>2297</v>
      </c>
      <c r="C44" s="39" t="s">
        <v>2764</v>
      </c>
      <c r="D44" s="39" t="s">
        <v>2765</v>
      </c>
      <c r="E44" s="38"/>
      <c r="F44" s="41" t="s">
        <v>2867</v>
      </c>
      <c r="G44" s="41" t="s">
        <v>2897</v>
      </c>
      <c r="H44" s="3"/>
      <c r="L44" s="3"/>
      <c r="M44" s="3"/>
    </row>
    <row r="45" spans="1:13" ht="15">
      <c r="A45" s="5" t="s">
        <v>1997</v>
      </c>
      <c r="B45" s="7" t="s">
        <v>2974</v>
      </c>
      <c r="C45" s="81">
        <v>1.05</v>
      </c>
      <c r="D45" s="98">
        <f>'D1.Overview'!D61</f>
        <v>1.163</v>
      </c>
      <c r="E45" s="81"/>
      <c r="F45" s="81">
        <v>1.05</v>
      </c>
      <c r="G45" s="5" t="s">
        <v>2723</v>
      </c>
      <c r="H45" s="3"/>
      <c r="L45" s="3"/>
      <c r="M45" s="3"/>
    </row>
    <row r="46" spans="1:13" ht="15">
      <c r="A46" s="5" t="s">
        <v>1998</v>
      </c>
      <c r="B46" s="54" t="s">
        <v>2956</v>
      </c>
      <c r="C46" s="102" t="s">
        <v>2922</v>
      </c>
      <c r="D46" s="98">
        <f>'Report externe Asset Cover Test'!G14</f>
        <v>1.1221101713040402</v>
      </c>
      <c r="E46" s="81"/>
      <c r="F46" s="81">
        <v>1</v>
      </c>
      <c r="G46" s="5" t="s">
        <v>2722</v>
      </c>
      <c r="H46" s="3"/>
      <c r="L46" s="3"/>
      <c r="M46" s="3"/>
    </row>
    <row r="47" spans="1:13" ht="15" hidden="1" outlineLevel="1">
      <c r="A47" s="5" t="s">
        <v>1999</v>
      </c>
      <c r="B47" s="54" t="s">
        <v>2957</v>
      </c>
      <c r="C47" s="102"/>
      <c r="D47" s="103"/>
      <c r="F47" s="81"/>
      <c r="G47" s="102"/>
      <c r="H47" s="3"/>
      <c r="L47" s="3"/>
      <c r="M47" s="3"/>
    </row>
    <row r="48" spans="1:13" ht="15" hidden="1" outlineLevel="1">
      <c r="A48" s="5" t="s">
        <v>2000</v>
      </c>
      <c r="B48" s="54"/>
      <c r="C48" s="103"/>
      <c r="G48" s="5"/>
      <c r="H48" s="3"/>
      <c r="L48" s="3"/>
      <c r="M48" s="3"/>
    </row>
    <row r="49" spans="1:13" ht="15" hidden="1" outlineLevel="1">
      <c r="A49" s="5" t="s">
        <v>2001</v>
      </c>
      <c r="B49" s="54"/>
      <c r="G49" s="5"/>
      <c r="H49" s="3"/>
      <c r="L49" s="3"/>
      <c r="M49" s="3"/>
    </row>
    <row r="50" spans="1:13" ht="15" hidden="1" outlineLevel="1">
      <c r="A50" s="5" t="s">
        <v>2002</v>
      </c>
      <c r="B50" s="54"/>
      <c r="G50" s="5"/>
      <c r="H50" s="3"/>
      <c r="L50" s="3"/>
      <c r="M50" s="3"/>
    </row>
    <row r="51" spans="1:13" ht="15" hidden="1" outlineLevel="1">
      <c r="A51" s="5" t="s">
        <v>2003</v>
      </c>
      <c r="B51" s="54"/>
      <c r="G51" s="5"/>
      <c r="H51" s="3"/>
      <c r="L51" s="3"/>
      <c r="M51" s="3"/>
    </row>
    <row r="52" spans="1:13" ht="15" customHeight="1" collapsed="1">
      <c r="A52" s="39"/>
      <c r="B52" s="56" t="s">
        <v>2298</v>
      </c>
      <c r="C52" s="39" t="s">
        <v>2819</v>
      </c>
      <c r="D52" s="39"/>
      <c r="E52" s="38"/>
      <c r="F52" s="41" t="s">
        <v>2882</v>
      </c>
      <c r="G52" s="41"/>
      <c r="H52" s="3"/>
      <c r="L52" s="3"/>
      <c r="M52" s="3"/>
    </row>
    <row r="53" spans="1:13" ht="15">
      <c r="A53" s="5" t="s">
        <v>2004</v>
      </c>
      <c r="B53" s="7" t="s">
        <v>2770</v>
      </c>
      <c r="C53" s="107">
        <f>$C$38</f>
        <v>30418.33489988</v>
      </c>
      <c r="D53" s="103"/>
      <c r="E53" s="55"/>
      <c r="F53" s="40">
        <f>IF($C$58=0,"",IF(C53="[for completion]","",C53/$C$58))</f>
        <v>1</v>
      </c>
      <c r="G53" s="40"/>
      <c r="H53" s="3"/>
      <c r="L53" s="3"/>
      <c r="M53" s="3"/>
    </row>
    <row r="54" spans="1:13" ht="15">
      <c r="A54" s="5" t="s">
        <v>2005</v>
      </c>
      <c r="B54" s="7" t="s">
        <v>2919</v>
      </c>
      <c r="C54" s="108">
        <v>0</v>
      </c>
      <c r="E54" s="55"/>
      <c r="F54" s="40">
        <f>IF($C$58=0,"",IF(C54="[for completion]","",C54/$C$58))</f>
        <v>0</v>
      </c>
      <c r="G54" s="40"/>
      <c r="H54" s="3"/>
      <c r="L54" s="3"/>
      <c r="M54" s="3"/>
    </row>
    <row r="55" spans="1:13" ht="15">
      <c r="A55" s="5" t="s">
        <v>2006</v>
      </c>
      <c r="B55" s="7" t="s">
        <v>2892</v>
      </c>
      <c r="C55" s="108">
        <v>0</v>
      </c>
      <c r="E55" s="55"/>
      <c r="F55" s="40"/>
      <c r="G55" s="40"/>
      <c r="H55" s="3"/>
      <c r="L55" s="3"/>
      <c r="M55" s="3"/>
    </row>
    <row r="56" spans="1:13" ht="15">
      <c r="A56" s="5" t="s">
        <v>2007</v>
      </c>
      <c r="B56" s="7" t="s">
        <v>2790</v>
      </c>
      <c r="C56" s="108">
        <v>0</v>
      </c>
      <c r="E56" s="55"/>
      <c r="F56" s="40">
        <f>IF($C$58=0,"",IF(C56="[for completion]","",C56/$C$58))</f>
        <v>0</v>
      </c>
      <c r="G56" s="40"/>
      <c r="H56" s="3"/>
      <c r="L56" s="3"/>
      <c r="M56" s="3"/>
    </row>
    <row r="57" spans="1:13" ht="15">
      <c r="A57" s="5" t="s">
        <v>2008</v>
      </c>
      <c r="B57" s="5" t="s">
        <v>2737</v>
      </c>
      <c r="C57" s="108">
        <v>0</v>
      </c>
      <c r="E57" s="55"/>
      <c r="F57" s="40">
        <f>IF($C$58=0,"",IF(C57="[for completion]","",C57/$C$58))</f>
        <v>0</v>
      </c>
      <c r="G57" s="40"/>
      <c r="H57" s="3"/>
      <c r="L57" s="3"/>
      <c r="M57" s="3"/>
    </row>
    <row r="58" spans="1:13" ht="15">
      <c r="A58" s="5" t="s">
        <v>2009</v>
      </c>
      <c r="B58" s="8" t="s">
        <v>2736</v>
      </c>
      <c r="C58" s="107">
        <f>SUM(C53:C57)</f>
        <v>30418.33489988</v>
      </c>
      <c r="D58" s="55"/>
      <c r="E58" s="55"/>
      <c r="F58" s="121">
        <f>SUM(F53:F57)</f>
        <v>1</v>
      </c>
      <c r="G58" s="40"/>
      <c r="H58" s="3"/>
      <c r="L58" s="3"/>
      <c r="M58" s="3"/>
    </row>
    <row r="59" spans="1:13" ht="15" hidden="1" outlineLevel="1">
      <c r="A59" s="5" t="s">
        <v>2010</v>
      </c>
      <c r="B59" s="63" t="s">
        <v>2891</v>
      </c>
      <c r="C59" s="103"/>
      <c r="E59" s="55"/>
      <c r="F59" s="40">
        <f aca="true" t="shared" si="0" ref="F59:F64">IF($C$58=0,"",IF(C59="[for completion]","",C59/$C$58))</f>
        <v>0</v>
      </c>
      <c r="G59" s="40"/>
      <c r="H59" s="3"/>
      <c r="L59" s="3"/>
      <c r="M59" s="3"/>
    </row>
    <row r="60" spans="1:13" ht="15" hidden="1" outlineLevel="1">
      <c r="A60" s="5" t="s">
        <v>2011</v>
      </c>
      <c r="B60" s="63" t="s">
        <v>2891</v>
      </c>
      <c r="C60" s="103"/>
      <c r="E60" s="55"/>
      <c r="F60" s="40">
        <f t="shared" si="0"/>
        <v>0</v>
      </c>
      <c r="G60" s="40"/>
      <c r="H60" s="3"/>
      <c r="L60" s="3"/>
      <c r="M60" s="3"/>
    </row>
    <row r="61" spans="1:13" ht="15" hidden="1" outlineLevel="1">
      <c r="A61" s="5" t="s">
        <v>2012</v>
      </c>
      <c r="B61" s="63" t="s">
        <v>2891</v>
      </c>
      <c r="C61" s="103"/>
      <c r="E61" s="55"/>
      <c r="F61" s="40">
        <f t="shared" si="0"/>
        <v>0</v>
      </c>
      <c r="G61" s="40"/>
      <c r="H61" s="3"/>
      <c r="L61" s="3"/>
      <c r="M61" s="3"/>
    </row>
    <row r="62" spans="1:13" ht="15" hidden="1" outlineLevel="1">
      <c r="A62" s="5" t="s">
        <v>2013</v>
      </c>
      <c r="B62" s="63" t="s">
        <v>2891</v>
      </c>
      <c r="C62" s="103"/>
      <c r="E62" s="55"/>
      <c r="F62" s="40">
        <f t="shared" si="0"/>
        <v>0</v>
      </c>
      <c r="G62" s="40"/>
      <c r="H62" s="3"/>
      <c r="L62" s="3"/>
      <c r="M62" s="3"/>
    </row>
    <row r="63" spans="1:13" ht="15" hidden="1" outlineLevel="1">
      <c r="A63" s="5" t="s">
        <v>2014</v>
      </c>
      <c r="B63" s="63" t="s">
        <v>2891</v>
      </c>
      <c r="C63" s="103"/>
      <c r="E63" s="55"/>
      <c r="F63" s="40">
        <f t="shared" si="0"/>
        <v>0</v>
      </c>
      <c r="G63" s="40"/>
      <c r="H63" s="3"/>
      <c r="L63" s="3"/>
      <c r="M63" s="3"/>
    </row>
    <row r="64" spans="1:13" ht="15" hidden="1" outlineLevel="1">
      <c r="A64" s="5" t="s">
        <v>2015</v>
      </c>
      <c r="B64" s="63" t="s">
        <v>2891</v>
      </c>
      <c r="C64" s="103"/>
      <c r="D64" s="1"/>
      <c r="E64" s="1"/>
      <c r="F64" s="40">
        <f t="shared" si="0"/>
        <v>0</v>
      </c>
      <c r="G64" s="53"/>
      <c r="H64" s="3"/>
      <c r="L64" s="3"/>
      <c r="M64" s="3"/>
    </row>
    <row r="65" spans="1:13" ht="15" customHeight="1" collapsed="1">
      <c r="A65" s="39"/>
      <c r="B65" s="56" t="s">
        <v>2299</v>
      </c>
      <c r="C65" s="39" t="s">
        <v>2825</v>
      </c>
      <c r="D65" s="39" t="s">
        <v>2724</v>
      </c>
      <c r="E65" s="38"/>
      <c r="F65" s="41" t="s">
        <v>2791</v>
      </c>
      <c r="G65" s="109" t="s">
        <v>2726</v>
      </c>
      <c r="H65" s="3"/>
      <c r="L65" s="3"/>
      <c r="M65" s="3"/>
    </row>
    <row r="66" spans="1:13" ht="15">
      <c r="A66" s="5" t="s">
        <v>2016</v>
      </c>
      <c r="B66" s="7" t="s">
        <v>2818</v>
      </c>
      <c r="C66" s="104">
        <f>'D1.Overview'!E116</f>
        <v>7.213451038130853</v>
      </c>
      <c r="D66" s="104">
        <f>'D1.Overview'!D116</f>
        <v>4.976642139866383</v>
      </c>
      <c r="E66" s="13"/>
      <c r="F66" s="50"/>
      <c r="G66" s="48"/>
      <c r="H66" s="3"/>
      <c r="L66" s="3"/>
      <c r="M66" s="3"/>
    </row>
    <row r="67" spans="2:13" ht="15">
      <c r="B67" s="7"/>
      <c r="C67" s="104"/>
      <c r="D67" s="104"/>
      <c r="E67" s="13"/>
      <c r="F67" s="50"/>
      <c r="G67" s="48"/>
      <c r="H67" s="3"/>
      <c r="L67" s="3"/>
      <c r="M67" s="3"/>
    </row>
    <row r="68" spans="2:13" ht="15">
      <c r="B68" s="7" t="s">
        <v>537</v>
      </c>
      <c r="C68" s="13"/>
      <c r="D68" s="105"/>
      <c r="E68" s="103"/>
      <c r="F68" s="48"/>
      <c r="G68" s="48"/>
      <c r="H68" s="3"/>
      <c r="L68" s="3"/>
      <c r="M68" s="3"/>
    </row>
    <row r="69" spans="2:13" ht="15">
      <c r="B69" s="7" t="s">
        <v>2815</v>
      </c>
      <c r="C69" s="105"/>
      <c r="D69" s="105"/>
      <c r="E69" s="103"/>
      <c r="F69" s="48"/>
      <c r="G69" s="48"/>
      <c r="H69" s="3"/>
      <c r="L69" s="3"/>
      <c r="M69" s="3"/>
    </row>
    <row r="70" spans="1:13" ht="15">
      <c r="A70" s="5" t="s">
        <v>2017</v>
      </c>
      <c r="B70" s="9" t="s">
        <v>2746</v>
      </c>
      <c r="C70" s="107">
        <f>'D1.Overview'!D140</f>
        <v>2777.63839268</v>
      </c>
      <c r="D70" s="107">
        <f>'D1.Overview'!D128</f>
        <v>4560.256252609726</v>
      </c>
      <c r="E70" s="9"/>
      <c r="F70" s="40">
        <f aca="true" t="shared" si="1" ref="F70:F76">IF($C$77=0,"",IF(C70="[for completion]","",C70/$C$77))</f>
        <v>0.09131461014622985</v>
      </c>
      <c r="G70" s="40">
        <f aca="true" t="shared" si="2" ref="G70:G76">IF($D$77=0,"",IF(D70="[Mark as ND1 if not relevant]","",D70/$D$77))</f>
        <v>0.14991801088113704</v>
      </c>
      <c r="H70" s="3"/>
      <c r="L70" s="3"/>
      <c r="M70" s="3"/>
    </row>
    <row r="71" spans="1:13" ht="15">
      <c r="A71" s="5" t="s">
        <v>2018</v>
      </c>
      <c r="B71" s="9" t="s">
        <v>2740</v>
      </c>
      <c r="C71" s="107">
        <f>'D1.Overview'!E140</f>
        <v>2659.5339558900005</v>
      </c>
      <c r="D71" s="107">
        <f>'D1.Overview'!E128</f>
        <v>4310.228276044842</v>
      </c>
      <c r="E71" s="9"/>
      <c r="F71" s="40">
        <f t="shared" si="1"/>
        <v>0.08743193750228886</v>
      </c>
      <c r="G71" s="40">
        <f t="shared" si="2"/>
        <v>0.1416983638185861</v>
      </c>
      <c r="H71" s="3"/>
      <c r="L71" s="3"/>
      <c r="M71" s="3"/>
    </row>
    <row r="72" spans="1:13" ht="15">
      <c r="A72" s="5" t="s">
        <v>2019</v>
      </c>
      <c r="B72" s="9" t="s">
        <v>2741</v>
      </c>
      <c r="C72" s="107">
        <f>'D1.Overview'!F140</f>
        <v>2531.52095965</v>
      </c>
      <c r="D72" s="107">
        <f>'D1.Overview'!F128</f>
        <v>3692.8753402384145</v>
      </c>
      <c r="E72" s="9"/>
      <c r="F72" s="40">
        <f t="shared" si="1"/>
        <v>0.08322352186542555</v>
      </c>
      <c r="G72" s="40">
        <f t="shared" si="2"/>
        <v>0.12140294202189118</v>
      </c>
      <c r="H72" s="3"/>
      <c r="L72" s="3"/>
      <c r="M72" s="3"/>
    </row>
    <row r="73" spans="1:13" ht="15">
      <c r="A73" s="5" t="s">
        <v>2020</v>
      </c>
      <c r="B73" s="9" t="s">
        <v>2742</v>
      </c>
      <c r="C73" s="107">
        <f>'D1.Overview'!G140</f>
        <v>2402.42115815</v>
      </c>
      <c r="D73" s="107">
        <f>'D1.Overview'!G128</f>
        <v>3152.470882073242</v>
      </c>
      <c r="E73" s="9"/>
      <c r="F73" s="40">
        <f t="shared" si="1"/>
        <v>0.07897937760424478</v>
      </c>
      <c r="G73" s="40">
        <f t="shared" si="2"/>
        <v>0.10363719445166251</v>
      </c>
      <c r="H73" s="3"/>
      <c r="L73" s="3"/>
      <c r="M73" s="3"/>
    </row>
    <row r="74" spans="1:13" ht="15">
      <c r="A74" s="5" t="s">
        <v>2021</v>
      </c>
      <c r="B74" s="9" t="s">
        <v>2743</v>
      </c>
      <c r="C74" s="107">
        <f>'D1.Overview'!H140</f>
        <v>2277.56576383</v>
      </c>
      <c r="D74" s="107">
        <f>'D1.Overview'!H128</f>
        <v>2684.4337102880745</v>
      </c>
      <c r="E74" s="9"/>
      <c r="F74" s="40">
        <f t="shared" si="1"/>
        <v>0.07487476784401453</v>
      </c>
      <c r="G74" s="40">
        <f t="shared" si="2"/>
        <v>0.08825051486050789</v>
      </c>
      <c r="H74" s="3"/>
      <c r="L74" s="3"/>
      <c r="M74" s="3"/>
    </row>
    <row r="75" spans="1:13" ht="15">
      <c r="A75" s="5" t="s">
        <v>2022</v>
      </c>
      <c r="B75" s="9" t="s">
        <v>2744</v>
      </c>
      <c r="C75" s="107">
        <f>'D1.Overview'!I140</f>
        <v>9247.57115243</v>
      </c>
      <c r="D75" s="107">
        <f>'D1.Overview'!I128</f>
        <v>8170.2687498503265</v>
      </c>
      <c r="E75" s="9"/>
      <c r="F75" s="40">
        <f t="shared" si="1"/>
        <v>0.30401306261068495</v>
      </c>
      <c r="G75" s="40">
        <f t="shared" si="2"/>
        <v>0.26859684445164916</v>
      </c>
      <c r="H75" s="3"/>
      <c r="L75" s="3"/>
      <c r="M75" s="3"/>
    </row>
    <row r="76" spans="1:13" ht="15">
      <c r="A76" s="5" t="s">
        <v>2023</v>
      </c>
      <c r="B76" s="9" t="s">
        <v>2745</v>
      </c>
      <c r="C76" s="107">
        <f>'D1.Overview'!J140</f>
        <v>8522.083517250001</v>
      </c>
      <c r="D76" s="107">
        <f>'D1.Overview'!J128</f>
        <v>3847.8016227622634</v>
      </c>
      <c r="E76" s="9"/>
      <c r="F76" s="40">
        <f t="shared" si="1"/>
        <v>0.2801627224271116</v>
      </c>
      <c r="G76" s="40">
        <f t="shared" si="2"/>
        <v>0.1264961295145661</v>
      </c>
      <c r="H76" s="3"/>
      <c r="L76" s="3"/>
      <c r="M76" s="3"/>
    </row>
    <row r="77" spans="1:13" ht="15">
      <c r="A77" s="5" t="s">
        <v>2024</v>
      </c>
      <c r="B77" s="10" t="s">
        <v>2736</v>
      </c>
      <c r="C77" s="107">
        <f>SUM(C70:C76)</f>
        <v>30418.33489988</v>
      </c>
      <c r="D77" s="55">
        <f>SUM(D70:D76)</f>
        <v>30418.334833866887</v>
      </c>
      <c r="E77" s="7"/>
      <c r="F77" s="121">
        <f>SUM(F70:F76)</f>
        <v>1</v>
      </c>
      <c r="G77" s="53">
        <f>SUM(G70:G76)</f>
        <v>1</v>
      </c>
      <c r="H77" s="3"/>
      <c r="L77" s="3"/>
      <c r="M77" s="3"/>
    </row>
    <row r="78" spans="1:13" ht="15" hidden="1" outlineLevel="1">
      <c r="A78" s="5" t="s">
        <v>2025</v>
      </c>
      <c r="B78" s="61" t="s">
        <v>2777</v>
      </c>
      <c r="C78" s="55"/>
      <c r="D78" s="55"/>
      <c r="E78" s="7"/>
      <c r="F78" s="40">
        <f>IF($C$77=0,"",IF(C78="[for completion]","",C78/$C$77))</f>
        <v>0</v>
      </c>
      <c r="G78" s="40">
        <f aca="true" t="shared" si="3" ref="G78:G87">IF($D$77=0,"",IF(D78="[for completion]","",D78/$D$77))</f>
        <v>0</v>
      </c>
      <c r="H78" s="3"/>
      <c r="L78" s="3"/>
      <c r="M78" s="3"/>
    </row>
    <row r="79" spans="1:13" ht="15" hidden="1" outlineLevel="1">
      <c r="A79" s="5" t="s">
        <v>2026</v>
      </c>
      <c r="B79" s="61" t="s">
        <v>2778</v>
      </c>
      <c r="C79" s="55"/>
      <c r="D79" s="55"/>
      <c r="E79" s="7"/>
      <c r="F79" s="40">
        <f aca="true" t="shared" si="4" ref="F79:F87">IF($C$77=0,"",IF(C79="[for completion]","",C79/$C$77))</f>
        <v>0</v>
      </c>
      <c r="G79" s="40">
        <f t="shared" si="3"/>
        <v>0</v>
      </c>
      <c r="H79" s="3"/>
      <c r="L79" s="3"/>
      <c r="M79" s="3"/>
    </row>
    <row r="80" spans="1:13" ht="15" hidden="1" outlineLevel="1">
      <c r="A80" s="5" t="s">
        <v>2027</v>
      </c>
      <c r="B80" s="61" t="s">
        <v>2779</v>
      </c>
      <c r="C80" s="55"/>
      <c r="D80" s="55"/>
      <c r="E80" s="7"/>
      <c r="F80" s="40">
        <f t="shared" si="4"/>
        <v>0</v>
      </c>
      <c r="G80" s="40">
        <f t="shared" si="3"/>
        <v>0</v>
      </c>
      <c r="H80" s="3"/>
      <c r="L80" s="3"/>
      <c r="M80" s="3"/>
    </row>
    <row r="81" spans="1:13" ht="15" hidden="1" outlineLevel="1">
      <c r="A81" s="5" t="s">
        <v>2028</v>
      </c>
      <c r="B81" s="61" t="s">
        <v>2781</v>
      </c>
      <c r="C81" s="55"/>
      <c r="D81" s="55"/>
      <c r="E81" s="7"/>
      <c r="F81" s="40">
        <f t="shared" si="4"/>
        <v>0</v>
      </c>
      <c r="G81" s="40">
        <f t="shared" si="3"/>
        <v>0</v>
      </c>
      <c r="H81" s="3"/>
      <c r="L81" s="3"/>
      <c r="M81" s="3"/>
    </row>
    <row r="82" spans="1:13" ht="15" hidden="1" outlineLevel="1">
      <c r="A82" s="5" t="s">
        <v>2029</v>
      </c>
      <c r="B82" s="61" t="s">
        <v>2782</v>
      </c>
      <c r="C82" s="55"/>
      <c r="D82" s="55"/>
      <c r="E82" s="7"/>
      <c r="F82" s="40">
        <f t="shared" si="4"/>
        <v>0</v>
      </c>
      <c r="G82" s="40">
        <f t="shared" si="3"/>
        <v>0</v>
      </c>
      <c r="H82" s="3"/>
      <c r="L82" s="3"/>
      <c r="M82" s="3"/>
    </row>
    <row r="83" spans="1:13" ht="15" hidden="1" outlineLevel="1">
      <c r="A83" s="5" t="s">
        <v>2030</v>
      </c>
      <c r="B83" s="61"/>
      <c r="C83" s="55"/>
      <c r="D83" s="55"/>
      <c r="E83" s="7"/>
      <c r="F83" s="40"/>
      <c r="G83" s="40"/>
      <c r="H83" s="3"/>
      <c r="L83" s="3"/>
      <c r="M83" s="3"/>
    </row>
    <row r="84" spans="1:13" ht="15" hidden="1" outlineLevel="1">
      <c r="A84" s="5" t="s">
        <v>2031</v>
      </c>
      <c r="B84" s="61"/>
      <c r="C84" s="55"/>
      <c r="D84" s="55"/>
      <c r="E84" s="7"/>
      <c r="F84" s="40"/>
      <c r="G84" s="40"/>
      <c r="H84" s="3"/>
      <c r="L84" s="3"/>
      <c r="M84" s="3"/>
    </row>
    <row r="85" spans="1:13" ht="15" hidden="1" outlineLevel="1">
      <c r="A85" s="5" t="s">
        <v>2032</v>
      </c>
      <c r="B85" s="61"/>
      <c r="C85" s="55"/>
      <c r="D85" s="55"/>
      <c r="E85" s="7"/>
      <c r="F85" s="40"/>
      <c r="G85" s="40"/>
      <c r="H85" s="3"/>
      <c r="L85" s="3"/>
      <c r="M85" s="3"/>
    </row>
    <row r="86" spans="1:13" ht="15" hidden="1" outlineLevel="1">
      <c r="A86" s="5" t="s">
        <v>2033</v>
      </c>
      <c r="B86" s="10"/>
      <c r="C86" s="55"/>
      <c r="D86" s="55"/>
      <c r="E86" s="7"/>
      <c r="F86" s="40">
        <f t="shared" si="4"/>
        <v>0</v>
      </c>
      <c r="G86" s="40">
        <f t="shared" si="3"/>
        <v>0</v>
      </c>
      <c r="H86" s="3"/>
      <c r="L86" s="3"/>
      <c r="M86" s="3"/>
    </row>
    <row r="87" spans="1:13" ht="15" hidden="1" outlineLevel="1">
      <c r="A87" s="5" t="s">
        <v>2034</v>
      </c>
      <c r="B87" s="61"/>
      <c r="C87" s="55"/>
      <c r="D87" s="55"/>
      <c r="E87" s="7"/>
      <c r="F87" s="40">
        <f t="shared" si="4"/>
        <v>0</v>
      </c>
      <c r="G87" s="40">
        <f t="shared" si="3"/>
        <v>0</v>
      </c>
      <c r="H87" s="3"/>
      <c r="L87" s="3"/>
      <c r="M87" s="3"/>
    </row>
    <row r="88" spans="1:13" ht="15" customHeight="1" collapsed="1">
      <c r="A88" s="39"/>
      <c r="B88" s="56" t="s">
        <v>2300</v>
      </c>
      <c r="C88" s="39" t="s">
        <v>2727</v>
      </c>
      <c r="D88" s="39" t="s">
        <v>2728</v>
      </c>
      <c r="E88" s="38"/>
      <c r="F88" s="41" t="s">
        <v>2729</v>
      </c>
      <c r="G88" s="39" t="s">
        <v>2730</v>
      </c>
      <c r="H88" s="3"/>
      <c r="L88" s="3"/>
      <c r="M88" s="3"/>
    </row>
    <row r="89" spans="1:13" ht="15">
      <c r="A89" s="5" t="s">
        <v>2035</v>
      </c>
      <c r="B89" s="7" t="s">
        <v>2818</v>
      </c>
      <c r="C89" s="104">
        <f>'D1.Overview'!E118</f>
        <v>5.56</v>
      </c>
      <c r="D89" s="104">
        <f>'D1.Overview'!D118</f>
        <v>5.81</v>
      </c>
      <c r="E89" s="13"/>
      <c r="F89" s="50"/>
      <c r="G89" s="48"/>
      <c r="H89" s="3"/>
      <c r="L89" s="3"/>
      <c r="M89" s="3"/>
    </row>
    <row r="90" spans="2:13" ht="15">
      <c r="B90" s="7"/>
      <c r="C90" s="13"/>
      <c r="D90" s="103"/>
      <c r="E90" s="13"/>
      <c r="F90" s="48"/>
      <c r="G90" s="48"/>
      <c r="H90" s="3"/>
      <c r="L90" s="3"/>
      <c r="M90" s="3"/>
    </row>
    <row r="91" spans="2:13" ht="15">
      <c r="B91" s="7" t="s">
        <v>538</v>
      </c>
      <c r="C91" s="13"/>
      <c r="D91" s="103"/>
      <c r="E91" s="13"/>
      <c r="F91" s="48"/>
      <c r="G91" s="48"/>
      <c r="H91" s="3"/>
      <c r="L91" s="3"/>
      <c r="M91" s="3"/>
    </row>
    <row r="92" spans="1:13" ht="15">
      <c r="A92" s="5" t="s">
        <v>2036</v>
      </c>
      <c r="B92" s="7" t="s">
        <v>2815</v>
      </c>
      <c r="C92" s="103"/>
      <c r="E92" s="13"/>
      <c r="F92" s="48"/>
      <c r="G92" s="48"/>
      <c r="H92" s="3"/>
      <c r="L92" s="3"/>
      <c r="M92" s="3"/>
    </row>
    <row r="93" spans="1:13" ht="15">
      <c r="A93" s="5" t="s">
        <v>2037</v>
      </c>
      <c r="B93" s="9" t="s">
        <v>2746</v>
      </c>
      <c r="C93" s="107">
        <f>'D1.Overview'!D142</f>
        <v>2188</v>
      </c>
      <c r="D93" s="107">
        <f>'D1.Overview'!D130</f>
        <v>2188</v>
      </c>
      <c r="E93" s="9"/>
      <c r="F93" s="40">
        <f>IF($C$100=0,"",IF(C93="[for completion]","",C93/$C$100))</f>
        <v>0.09512216329014868</v>
      </c>
      <c r="G93" s="40">
        <f>IF($D$100=0,"",IF(D93="[Mark as ND1 if not relevant]","",D93/$D$100))</f>
        <v>0.09512216329014868</v>
      </c>
      <c r="H93" s="3"/>
      <c r="L93" s="3"/>
      <c r="M93" s="3"/>
    </row>
    <row r="94" spans="1:13" ht="15">
      <c r="A94" s="5" t="s">
        <v>2038</v>
      </c>
      <c r="B94" s="9" t="s">
        <v>2740</v>
      </c>
      <c r="C94" s="107">
        <f>'D1.Overview'!E142</f>
        <v>1975</v>
      </c>
      <c r="D94" s="107">
        <f>'D1.Overview'!E130</f>
        <v>1975</v>
      </c>
      <c r="E94" s="9"/>
      <c r="F94" s="40">
        <f aca="true" t="shared" si="5" ref="F94:F110">IF($C$100=0,"",IF(C94="[for completion]","",C94/$C$100))</f>
        <v>0.08586209894791758</v>
      </c>
      <c r="G94" s="40">
        <f aca="true" t="shared" si="6" ref="G94:G99">IF($D$100=0,"",IF(D94="[Mark as ND1 if not relevant]","",D94/$D$100))</f>
        <v>0.08586209894791758</v>
      </c>
      <c r="H94" s="3"/>
      <c r="L94" s="3"/>
      <c r="M94" s="3"/>
    </row>
    <row r="95" spans="1:13" ht="15">
      <c r="A95" s="5" t="s">
        <v>2039</v>
      </c>
      <c r="B95" s="9" t="s">
        <v>2741</v>
      </c>
      <c r="C95" s="107">
        <f>'D1.Overview'!F142</f>
        <v>3885</v>
      </c>
      <c r="D95" s="107">
        <f>'D1.Overview'!F130</f>
        <v>3385</v>
      </c>
      <c r="E95" s="9"/>
      <c r="F95" s="40">
        <f t="shared" si="5"/>
        <v>0.16889835666463784</v>
      </c>
      <c r="G95" s="40">
        <f t="shared" si="6"/>
        <v>0.14716111642465873</v>
      </c>
      <c r="H95" s="3"/>
      <c r="L95" s="3"/>
      <c r="M95" s="3"/>
    </row>
    <row r="96" spans="1:13" ht="15">
      <c r="A96" s="5" t="s">
        <v>2040</v>
      </c>
      <c r="B96" s="9" t="s">
        <v>2742</v>
      </c>
      <c r="C96" s="107">
        <f>'D1.Overview'!G142</f>
        <v>2247.5</v>
      </c>
      <c r="D96" s="107">
        <f>'D1.Overview'!G130</f>
        <v>2747.5</v>
      </c>
      <c r="E96" s="9"/>
      <c r="F96" s="40">
        <f t="shared" si="5"/>
        <v>0.0977088948787062</v>
      </c>
      <c r="G96" s="40">
        <f t="shared" si="6"/>
        <v>0.11944613511868533</v>
      </c>
      <c r="H96" s="3"/>
      <c r="L96" s="3"/>
      <c r="M96" s="3"/>
    </row>
    <row r="97" spans="1:13" ht="15">
      <c r="A97" s="5" t="s">
        <v>2041</v>
      </c>
      <c r="B97" s="9" t="s">
        <v>2743</v>
      </c>
      <c r="C97" s="107">
        <f>'D1.Overview'!H142</f>
        <v>2354</v>
      </c>
      <c r="D97" s="107">
        <f>'D1.Overview'!H130</f>
        <v>2354</v>
      </c>
      <c r="E97" s="9"/>
      <c r="F97" s="40">
        <f t="shared" si="5"/>
        <v>0.10233892704982175</v>
      </c>
      <c r="G97" s="40">
        <f t="shared" si="6"/>
        <v>0.10233892704982175</v>
      </c>
      <c r="H97" s="3"/>
      <c r="L97" s="3"/>
      <c r="M97" s="3"/>
    </row>
    <row r="98" spans="1:13" ht="15">
      <c r="A98" s="5" t="s">
        <v>2042</v>
      </c>
      <c r="B98" s="9" t="s">
        <v>2744</v>
      </c>
      <c r="C98" s="107">
        <f>'D1.Overview'!I142</f>
        <v>6220</v>
      </c>
      <c r="D98" s="107">
        <f>'D1.Overview'!I130</f>
        <v>6220</v>
      </c>
      <c r="E98" s="9"/>
      <c r="F98" s="40">
        <f t="shared" si="5"/>
        <v>0.2704112685853404</v>
      </c>
      <c r="G98" s="40">
        <f t="shared" si="6"/>
        <v>0.2704112685853404</v>
      </c>
      <c r="H98" s="3"/>
      <c r="L98" s="3"/>
      <c r="M98" s="3"/>
    </row>
    <row r="99" spans="1:13" ht="15">
      <c r="A99" s="5" t="s">
        <v>2043</v>
      </c>
      <c r="B99" s="9" t="s">
        <v>2745</v>
      </c>
      <c r="C99" s="107">
        <f>'D1.Overview'!J142</f>
        <v>4132.5</v>
      </c>
      <c r="D99" s="107">
        <f>'D1.Overview'!J130</f>
        <v>4132.5</v>
      </c>
      <c r="E99" s="9"/>
      <c r="F99" s="40">
        <f t="shared" si="5"/>
        <v>0.17965829058342753</v>
      </c>
      <c r="G99" s="40">
        <f t="shared" si="6"/>
        <v>0.17965829058342753</v>
      </c>
      <c r="H99" s="3"/>
      <c r="L99" s="3"/>
      <c r="M99" s="3"/>
    </row>
    <row r="100" spans="1:13" ht="15">
      <c r="A100" s="5" t="s">
        <v>2044</v>
      </c>
      <c r="B100" s="10" t="s">
        <v>2736</v>
      </c>
      <c r="C100" s="55">
        <f>SUM(C93:C99)</f>
        <v>23002</v>
      </c>
      <c r="D100" s="55">
        <f>SUM(D93:D99)</f>
        <v>23002</v>
      </c>
      <c r="E100" s="7"/>
      <c r="F100" s="121">
        <f>SUM(F93:F99)</f>
        <v>1</v>
      </c>
      <c r="G100" s="53">
        <f>SUM(G93:G99)</f>
        <v>1</v>
      </c>
      <c r="H100" s="3"/>
      <c r="L100" s="3"/>
      <c r="M100" s="3"/>
    </row>
    <row r="101" spans="1:13" ht="15" hidden="1" outlineLevel="1">
      <c r="A101" s="5" t="s">
        <v>2045</v>
      </c>
      <c r="B101" s="61" t="s">
        <v>2777</v>
      </c>
      <c r="C101" s="55"/>
      <c r="D101" s="55"/>
      <c r="E101" s="7"/>
      <c r="F101" s="40">
        <f t="shared" si="5"/>
        <v>0</v>
      </c>
      <c r="G101" s="40">
        <f aca="true" t="shared" si="7" ref="G101:G110">IF($D$100=0,"",IF(D101="[for completion]","",D101/$D$100))</f>
        <v>0</v>
      </c>
      <c r="H101" s="3"/>
      <c r="L101" s="3"/>
      <c r="M101" s="3"/>
    </row>
    <row r="102" spans="1:13" ht="15" hidden="1" outlineLevel="1">
      <c r="A102" s="5" t="s">
        <v>2046</v>
      </c>
      <c r="B102" s="61" t="s">
        <v>2778</v>
      </c>
      <c r="C102" s="55"/>
      <c r="D102" s="55"/>
      <c r="E102" s="7"/>
      <c r="F102" s="40">
        <f t="shared" si="5"/>
        <v>0</v>
      </c>
      <c r="G102" s="40">
        <f t="shared" si="7"/>
        <v>0</v>
      </c>
      <c r="H102" s="3"/>
      <c r="L102" s="3"/>
      <c r="M102" s="3"/>
    </row>
    <row r="103" spans="1:13" ht="15" hidden="1" outlineLevel="1">
      <c r="A103" s="5" t="s">
        <v>2047</v>
      </c>
      <c r="B103" s="61" t="s">
        <v>2779</v>
      </c>
      <c r="C103" s="55"/>
      <c r="D103" s="55"/>
      <c r="E103" s="7"/>
      <c r="F103" s="40">
        <f t="shared" si="5"/>
        <v>0</v>
      </c>
      <c r="G103" s="40">
        <f t="shared" si="7"/>
        <v>0</v>
      </c>
      <c r="H103" s="3"/>
      <c r="L103" s="3"/>
      <c r="M103" s="3"/>
    </row>
    <row r="104" spans="1:13" ht="15" hidden="1" outlineLevel="1">
      <c r="A104" s="5" t="s">
        <v>2048</v>
      </c>
      <c r="B104" s="61" t="s">
        <v>2781</v>
      </c>
      <c r="C104" s="55"/>
      <c r="D104" s="55"/>
      <c r="E104" s="7"/>
      <c r="F104" s="40">
        <f t="shared" si="5"/>
        <v>0</v>
      </c>
      <c r="G104" s="40">
        <f t="shared" si="7"/>
        <v>0</v>
      </c>
      <c r="H104" s="3"/>
      <c r="L104" s="3"/>
      <c r="M104" s="3"/>
    </row>
    <row r="105" spans="1:13" ht="15" hidden="1" outlineLevel="1">
      <c r="A105" s="5" t="s">
        <v>2049</v>
      </c>
      <c r="B105" s="61" t="s">
        <v>2782</v>
      </c>
      <c r="C105" s="55"/>
      <c r="D105" s="55"/>
      <c r="E105" s="7"/>
      <c r="F105" s="40">
        <f t="shared" si="5"/>
        <v>0</v>
      </c>
      <c r="G105" s="40">
        <f t="shared" si="7"/>
        <v>0</v>
      </c>
      <c r="H105" s="3"/>
      <c r="L105" s="3"/>
      <c r="M105" s="3"/>
    </row>
    <row r="106" spans="1:13" ht="15" hidden="1" outlineLevel="1">
      <c r="A106" s="5" t="s">
        <v>2050</v>
      </c>
      <c r="B106" s="61"/>
      <c r="C106" s="55"/>
      <c r="D106" s="55"/>
      <c r="E106" s="7"/>
      <c r="F106" s="40"/>
      <c r="G106" s="40"/>
      <c r="H106" s="3"/>
      <c r="L106" s="3"/>
      <c r="M106" s="3"/>
    </row>
    <row r="107" spans="1:13" ht="15" hidden="1" outlineLevel="1">
      <c r="A107" s="5" t="s">
        <v>2051</v>
      </c>
      <c r="B107" s="61"/>
      <c r="C107" s="55"/>
      <c r="D107" s="55"/>
      <c r="E107" s="7"/>
      <c r="F107" s="40"/>
      <c r="G107" s="40"/>
      <c r="H107" s="3"/>
      <c r="L107" s="3"/>
      <c r="M107" s="3"/>
    </row>
    <row r="108" spans="1:13" ht="15" hidden="1" outlineLevel="1">
      <c r="A108" s="5" t="s">
        <v>2052</v>
      </c>
      <c r="B108" s="10"/>
      <c r="C108" s="55"/>
      <c r="D108" s="55"/>
      <c r="E108" s="7"/>
      <c r="F108" s="40">
        <f t="shared" si="5"/>
        <v>0</v>
      </c>
      <c r="G108" s="40">
        <f t="shared" si="7"/>
        <v>0</v>
      </c>
      <c r="H108" s="3"/>
      <c r="L108" s="3"/>
      <c r="M108" s="3"/>
    </row>
    <row r="109" spans="1:13" ht="15" hidden="1" outlineLevel="1">
      <c r="A109" s="5" t="s">
        <v>2053</v>
      </c>
      <c r="B109" s="61"/>
      <c r="C109" s="55"/>
      <c r="D109" s="55"/>
      <c r="E109" s="7"/>
      <c r="F109" s="40">
        <f t="shared" si="5"/>
        <v>0</v>
      </c>
      <c r="G109" s="40">
        <f t="shared" si="7"/>
        <v>0</v>
      </c>
      <c r="H109" s="3"/>
      <c r="L109" s="3"/>
      <c r="M109" s="3"/>
    </row>
    <row r="110" spans="1:13" ht="15" hidden="1" outlineLevel="1">
      <c r="A110" s="5" t="s">
        <v>2054</v>
      </c>
      <c r="B110" s="61"/>
      <c r="C110" s="55"/>
      <c r="D110" s="55"/>
      <c r="E110" s="7"/>
      <c r="F110" s="40">
        <f t="shared" si="5"/>
        <v>0</v>
      </c>
      <c r="G110" s="40">
        <f t="shared" si="7"/>
        <v>0</v>
      </c>
      <c r="H110" s="3"/>
      <c r="L110" s="3"/>
      <c r="M110" s="3"/>
    </row>
    <row r="111" spans="1:13" ht="15" customHeight="1" collapsed="1">
      <c r="A111" s="39"/>
      <c r="B111" s="56" t="s">
        <v>2301</v>
      </c>
      <c r="C111" s="41" t="s">
        <v>2820</v>
      </c>
      <c r="D111" s="41" t="s">
        <v>2821</v>
      </c>
      <c r="E111" s="38"/>
      <c r="F111" s="41" t="s">
        <v>2822</v>
      </c>
      <c r="G111" s="41" t="s">
        <v>2823</v>
      </c>
      <c r="H111" s="3"/>
      <c r="L111" s="3"/>
      <c r="M111" s="3"/>
    </row>
    <row r="112" spans="1:14" s="2" customFormat="1" ht="15">
      <c r="A112" s="5" t="s">
        <v>2055</v>
      </c>
      <c r="B112" s="7" t="s">
        <v>2792</v>
      </c>
      <c r="C112" s="110">
        <f>C38</f>
        <v>30418.33489988</v>
      </c>
      <c r="D112" s="110">
        <f>C38</f>
        <v>30418.33489988</v>
      </c>
      <c r="E112" s="40"/>
      <c r="F112" s="40">
        <f aca="true" t="shared" si="8" ref="F112:F117">IF($C$127=0,"",IF(C112="[for completion]","",C112/$C$127))</f>
        <v>1</v>
      </c>
      <c r="G112" s="40">
        <f aca="true" t="shared" si="9" ref="G112:G117">IF($D$127=0,"",IF(D112="[for completion]","",D112/$D$127))</f>
        <v>1</v>
      </c>
      <c r="H112" s="3"/>
      <c r="I112" s="5"/>
      <c r="J112" s="5"/>
      <c r="K112" s="5"/>
      <c r="L112" s="3"/>
      <c r="M112" s="3"/>
      <c r="N112" s="3"/>
    </row>
    <row r="113" spans="1:14" s="2" customFormat="1" ht="15">
      <c r="A113" s="5" t="s">
        <v>2056</v>
      </c>
      <c r="B113" s="7" t="s">
        <v>2758</v>
      </c>
      <c r="C113" s="5">
        <v>0</v>
      </c>
      <c r="D113" s="5">
        <v>0</v>
      </c>
      <c r="E113" s="40"/>
      <c r="F113" s="40">
        <f t="shared" si="8"/>
        <v>0</v>
      </c>
      <c r="G113" s="40">
        <f t="shared" si="9"/>
        <v>0</v>
      </c>
      <c r="H113" s="3"/>
      <c r="I113" s="5"/>
      <c r="J113" s="5"/>
      <c r="K113" s="5"/>
      <c r="L113" s="3"/>
      <c r="M113" s="3"/>
      <c r="N113" s="3"/>
    </row>
    <row r="114" spans="1:14" s="2" customFormat="1" ht="15">
      <c r="A114" s="5" t="s">
        <v>2057</v>
      </c>
      <c r="B114" s="7" t="s">
        <v>2761</v>
      </c>
      <c r="C114" s="5">
        <v>0</v>
      </c>
      <c r="D114" s="5">
        <v>0</v>
      </c>
      <c r="E114" s="40"/>
      <c r="F114" s="40">
        <f t="shared" si="8"/>
        <v>0</v>
      </c>
      <c r="G114" s="40">
        <f t="shared" si="9"/>
        <v>0</v>
      </c>
      <c r="H114" s="3"/>
      <c r="I114" s="5"/>
      <c r="J114" s="5"/>
      <c r="K114" s="5"/>
      <c r="L114" s="3"/>
      <c r="M114" s="3"/>
      <c r="N114" s="3"/>
    </row>
    <row r="115" spans="1:14" s="2" customFormat="1" ht="15">
      <c r="A115" s="5" t="s">
        <v>2058</v>
      </c>
      <c r="B115" s="7" t="s">
        <v>2760</v>
      </c>
      <c r="C115" s="5">
        <v>0</v>
      </c>
      <c r="D115" s="5">
        <v>0</v>
      </c>
      <c r="E115" s="40"/>
      <c r="F115" s="40">
        <f t="shared" si="8"/>
        <v>0</v>
      </c>
      <c r="G115" s="40">
        <f t="shared" si="9"/>
        <v>0</v>
      </c>
      <c r="H115" s="3"/>
      <c r="I115" s="5"/>
      <c r="J115" s="5"/>
      <c r="K115" s="5"/>
      <c r="L115" s="3"/>
      <c r="M115" s="3"/>
      <c r="N115" s="3"/>
    </row>
    <row r="116" spans="1:14" s="2" customFormat="1" ht="15">
      <c r="A116" s="5" t="s">
        <v>2059</v>
      </c>
      <c r="B116" s="7" t="s">
        <v>2759</v>
      </c>
      <c r="C116" s="5">
        <v>0</v>
      </c>
      <c r="D116" s="5">
        <v>0</v>
      </c>
      <c r="E116" s="40"/>
      <c r="F116" s="40">
        <f t="shared" si="8"/>
        <v>0</v>
      </c>
      <c r="G116" s="40">
        <f t="shared" si="9"/>
        <v>0</v>
      </c>
      <c r="H116" s="3"/>
      <c r="I116" s="5"/>
      <c r="J116" s="5"/>
      <c r="K116" s="5"/>
      <c r="L116" s="3"/>
      <c r="M116" s="3"/>
      <c r="N116" s="3"/>
    </row>
    <row r="117" spans="1:14" s="2" customFormat="1" ht="15">
      <c r="A117" s="5" t="s">
        <v>2060</v>
      </c>
      <c r="B117" s="7" t="s">
        <v>2762</v>
      </c>
      <c r="C117" s="5">
        <v>0</v>
      </c>
      <c r="D117" s="5">
        <v>0</v>
      </c>
      <c r="E117" s="7"/>
      <c r="F117" s="40">
        <f t="shared" si="8"/>
        <v>0</v>
      </c>
      <c r="G117" s="40">
        <f t="shared" si="9"/>
        <v>0</v>
      </c>
      <c r="H117" s="3"/>
      <c r="I117" s="5"/>
      <c r="J117" s="5"/>
      <c r="K117" s="5"/>
      <c r="L117" s="3"/>
      <c r="M117" s="3"/>
      <c r="N117" s="3"/>
    </row>
    <row r="118" spans="1:13" ht="15">
      <c r="A118" s="5" t="s">
        <v>2061</v>
      </c>
      <c r="B118" s="7" t="s">
        <v>2763</v>
      </c>
      <c r="C118" s="5">
        <v>0</v>
      </c>
      <c r="D118" s="5">
        <v>0</v>
      </c>
      <c r="E118" s="7"/>
      <c r="F118" s="40">
        <f aca="true" t="shared" si="10" ref="F118:F123">IF($C$127=0,"",IF(C118="[for completion]","",C118/$C$127))</f>
        <v>0</v>
      </c>
      <c r="G118" s="40">
        <f aca="true" t="shared" si="11" ref="G118:G123">IF($D$127=0,"",IF(D118="[for completion]","",D118/$D$127))</f>
        <v>0</v>
      </c>
      <c r="H118" s="3"/>
      <c r="L118" s="3"/>
      <c r="M118" s="3"/>
    </row>
    <row r="119" spans="1:13" ht="15">
      <c r="A119" s="5" t="s">
        <v>2062</v>
      </c>
      <c r="B119" s="7" t="s">
        <v>2872</v>
      </c>
      <c r="C119" s="5">
        <v>0</v>
      </c>
      <c r="D119" s="5">
        <v>0</v>
      </c>
      <c r="E119" s="7"/>
      <c r="F119" s="40">
        <f t="shared" si="10"/>
        <v>0</v>
      </c>
      <c r="G119" s="40">
        <f t="shared" si="11"/>
        <v>0</v>
      </c>
      <c r="H119" s="3"/>
      <c r="L119" s="3"/>
      <c r="M119" s="3"/>
    </row>
    <row r="120" spans="1:13" ht="15">
      <c r="A120" s="5" t="s">
        <v>2063</v>
      </c>
      <c r="B120" s="7" t="s">
        <v>2816</v>
      </c>
      <c r="C120" s="5">
        <v>0</v>
      </c>
      <c r="D120" s="5">
        <v>0</v>
      </c>
      <c r="E120" s="7"/>
      <c r="F120" s="40">
        <f t="shared" si="10"/>
        <v>0</v>
      </c>
      <c r="G120" s="40">
        <f t="shared" si="11"/>
        <v>0</v>
      </c>
      <c r="H120" s="3"/>
      <c r="L120" s="3"/>
      <c r="M120" s="3"/>
    </row>
    <row r="121" spans="1:13" ht="15">
      <c r="A121" s="5" t="s">
        <v>2064</v>
      </c>
      <c r="B121" s="7" t="s">
        <v>2813</v>
      </c>
      <c r="C121" s="5">
        <v>0</v>
      </c>
      <c r="D121" s="5">
        <v>0</v>
      </c>
      <c r="E121" s="7"/>
      <c r="F121" s="40">
        <f t="shared" si="10"/>
        <v>0</v>
      </c>
      <c r="G121" s="40">
        <f t="shared" si="11"/>
        <v>0</v>
      </c>
      <c r="H121" s="3"/>
      <c r="L121" s="3"/>
      <c r="M121" s="3"/>
    </row>
    <row r="122" spans="1:13" ht="15">
      <c r="A122" s="5" t="s">
        <v>2065</v>
      </c>
      <c r="B122" s="7" t="s">
        <v>2817</v>
      </c>
      <c r="C122" s="5">
        <v>0</v>
      </c>
      <c r="D122" s="5">
        <v>0</v>
      </c>
      <c r="E122" s="7"/>
      <c r="F122" s="40">
        <f t="shared" si="10"/>
        <v>0</v>
      </c>
      <c r="G122" s="40">
        <f t="shared" si="11"/>
        <v>0</v>
      </c>
      <c r="H122" s="3"/>
      <c r="L122" s="3"/>
      <c r="M122" s="3"/>
    </row>
    <row r="123" spans="1:13" ht="15">
      <c r="A123" s="5" t="s">
        <v>2066</v>
      </c>
      <c r="B123" s="7" t="s">
        <v>2871</v>
      </c>
      <c r="C123" s="5">
        <v>0</v>
      </c>
      <c r="D123" s="5">
        <v>0</v>
      </c>
      <c r="E123" s="7"/>
      <c r="F123" s="40">
        <f t="shared" si="10"/>
        <v>0</v>
      </c>
      <c r="G123" s="40">
        <f t="shared" si="11"/>
        <v>0</v>
      </c>
      <c r="H123" s="3"/>
      <c r="L123" s="3"/>
      <c r="M123" s="3"/>
    </row>
    <row r="124" spans="1:13" ht="15">
      <c r="A124" s="5" t="s">
        <v>2067</v>
      </c>
      <c r="B124" s="7" t="s">
        <v>2776</v>
      </c>
      <c r="C124" s="5">
        <v>0</v>
      </c>
      <c r="D124" s="5">
        <v>0</v>
      </c>
      <c r="E124" s="7"/>
      <c r="F124" s="40"/>
      <c r="G124" s="40"/>
      <c r="H124" s="3"/>
      <c r="L124" s="3"/>
      <c r="M124" s="3"/>
    </row>
    <row r="125" spans="1:13" ht="15">
      <c r="A125" s="5" t="s">
        <v>2068</v>
      </c>
      <c r="B125" s="7" t="s">
        <v>2814</v>
      </c>
      <c r="C125" s="5">
        <v>0</v>
      </c>
      <c r="D125" s="5">
        <v>0</v>
      </c>
      <c r="E125" s="7"/>
      <c r="F125" s="40"/>
      <c r="G125" s="40"/>
      <c r="H125" s="3"/>
      <c r="L125" s="3"/>
      <c r="M125" s="3"/>
    </row>
    <row r="126" spans="1:13" ht="15">
      <c r="A126" s="5" t="s">
        <v>2069</v>
      </c>
      <c r="B126" s="7" t="s">
        <v>2737</v>
      </c>
      <c r="C126" s="5">
        <v>0</v>
      </c>
      <c r="D126" s="5">
        <v>0</v>
      </c>
      <c r="E126" s="7"/>
      <c r="F126" s="40">
        <f>IF($C$127=0,"",IF(C126="[for completion]","",C126/$C$127))</f>
        <v>0</v>
      </c>
      <c r="G126" s="40">
        <f>IF($D$127=0,"",IF(D126="[for completion]","",D126/$D$127))</f>
        <v>0</v>
      </c>
      <c r="H126" s="3"/>
      <c r="L126" s="3"/>
      <c r="M126" s="3"/>
    </row>
    <row r="127" spans="1:13" ht="15">
      <c r="A127" s="5" t="s">
        <v>2070</v>
      </c>
      <c r="B127" s="10" t="s">
        <v>2736</v>
      </c>
      <c r="C127" s="110">
        <f>SUM(C112:C126)</f>
        <v>30418.33489988</v>
      </c>
      <c r="D127" s="110">
        <f>SUM(D112:D126)</f>
        <v>30418.33489988</v>
      </c>
      <c r="E127" s="7"/>
      <c r="F127" s="98">
        <f>SUM(F112:F126)</f>
        <v>1</v>
      </c>
      <c r="G127" s="14">
        <f>SUM(G112:G126)</f>
        <v>1</v>
      </c>
      <c r="H127" s="3"/>
      <c r="L127" s="3"/>
      <c r="M127" s="3"/>
    </row>
    <row r="128" spans="1:13" ht="15" hidden="1" outlineLevel="1">
      <c r="A128" s="5" t="s">
        <v>2071</v>
      </c>
      <c r="B128" s="63" t="s">
        <v>2891</v>
      </c>
      <c r="E128" s="7"/>
      <c r="F128" s="40">
        <f>IF($C$127=0,"",IF(C128="[for completion]","",C128/$C$127))</f>
        <v>0</v>
      </c>
      <c r="G128" s="40">
        <f>IF($D$127=0,"",IF(D128="[for completion]","",D128/$D$127))</f>
        <v>0</v>
      </c>
      <c r="H128" s="3"/>
      <c r="L128" s="3"/>
      <c r="M128" s="3"/>
    </row>
    <row r="129" spans="1:13" ht="15" hidden="1" outlineLevel="1">
      <c r="A129" s="5" t="s">
        <v>2072</v>
      </c>
      <c r="B129" s="63" t="s">
        <v>2891</v>
      </c>
      <c r="E129" s="7"/>
      <c r="F129" s="40">
        <f aca="true" t="shared" si="12" ref="F129:F136">IF($C$127=0,"",IF(C129="[for completion]","",C129/$C$127))</f>
        <v>0</v>
      </c>
      <c r="G129" s="40">
        <f aca="true" t="shared" si="13" ref="G129:G136">IF($D$127=0,"",IF(D129="[for completion]","",D129/$D$127))</f>
        <v>0</v>
      </c>
      <c r="H129" s="3"/>
      <c r="L129" s="3"/>
      <c r="M129" s="3"/>
    </row>
    <row r="130" spans="1:13" ht="15" hidden="1" outlineLevel="1">
      <c r="A130" s="5" t="s">
        <v>2073</v>
      </c>
      <c r="B130" s="63" t="s">
        <v>2891</v>
      </c>
      <c r="E130" s="7"/>
      <c r="F130" s="40">
        <f t="shared" si="12"/>
        <v>0</v>
      </c>
      <c r="G130" s="40">
        <f t="shared" si="13"/>
        <v>0</v>
      </c>
      <c r="H130" s="3"/>
      <c r="L130" s="3"/>
      <c r="M130" s="3"/>
    </row>
    <row r="131" spans="1:13" ht="15" hidden="1" outlineLevel="1">
      <c r="A131" s="5" t="s">
        <v>2074</v>
      </c>
      <c r="B131" s="63" t="s">
        <v>2891</v>
      </c>
      <c r="E131" s="7"/>
      <c r="F131" s="40">
        <f t="shared" si="12"/>
        <v>0</v>
      </c>
      <c r="G131" s="40">
        <f t="shared" si="13"/>
        <v>0</v>
      </c>
      <c r="H131" s="3"/>
      <c r="L131" s="3"/>
      <c r="M131" s="3"/>
    </row>
    <row r="132" spans="1:13" ht="15" hidden="1" outlineLevel="1">
      <c r="A132" s="5" t="s">
        <v>2075</v>
      </c>
      <c r="B132" s="63" t="s">
        <v>2891</v>
      </c>
      <c r="E132" s="7"/>
      <c r="F132" s="40">
        <f t="shared" si="12"/>
        <v>0</v>
      </c>
      <c r="G132" s="40">
        <f t="shared" si="13"/>
        <v>0</v>
      </c>
      <c r="H132" s="3"/>
      <c r="L132" s="3"/>
      <c r="M132" s="3"/>
    </row>
    <row r="133" spans="1:13" ht="15" hidden="1" outlineLevel="1">
      <c r="A133" s="5" t="s">
        <v>2076</v>
      </c>
      <c r="B133" s="63" t="s">
        <v>2891</v>
      </c>
      <c r="E133" s="7"/>
      <c r="F133" s="40">
        <f t="shared" si="12"/>
        <v>0</v>
      </c>
      <c r="G133" s="40">
        <f t="shared" si="13"/>
        <v>0</v>
      </c>
      <c r="H133" s="3"/>
      <c r="L133" s="3"/>
      <c r="M133" s="3"/>
    </row>
    <row r="134" spans="1:13" ht="15" hidden="1" outlineLevel="1">
      <c r="A134" s="5" t="s">
        <v>2077</v>
      </c>
      <c r="B134" s="63" t="s">
        <v>2891</v>
      </c>
      <c r="E134" s="7"/>
      <c r="F134" s="40">
        <f t="shared" si="12"/>
        <v>0</v>
      </c>
      <c r="G134" s="40">
        <f t="shared" si="13"/>
        <v>0</v>
      </c>
      <c r="H134" s="3"/>
      <c r="L134" s="3"/>
      <c r="M134" s="3"/>
    </row>
    <row r="135" spans="1:13" ht="15" hidden="1" outlineLevel="1">
      <c r="A135" s="5" t="s">
        <v>2078</v>
      </c>
      <c r="B135" s="63" t="s">
        <v>2891</v>
      </c>
      <c r="E135" s="7"/>
      <c r="F135" s="40">
        <f t="shared" si="12"/>
        <v>0</v>
      </c>
      <c r="G135" s="40">
        <f t="shared" si="13"/>
        <v>0</v>
      </c>
      <c r="H135" s="3"/>
      <c r="L135" s="3"/>
      <c r="M135" s="3"/>
    </row>
    <row r="136" spans="1:13" ht="15" hidden="1" outlineLevel="1">
      <c r="A136" s="5" t="s">
        <v>2079</v>
      </c>
      <c r="B136" s="63" t="s">
        <v>2891</v>
      </c>
      <c r="C136" s="1"/>
      <c r="D136" s="1"/>
      <c r="E136" s="1"/>
      <c r="F136" s="40">
        <f t="shared" si="12"/>
        <v>0</v>
      </c>
      <c r="G136" s="40">
        <f t="shared" si="13"/>
        <v>0</v>
      </c>
      <c r="H136" s="3"/>
      <c r="L136" s="3"/>
      <c r="M136" s="3"/>
    </row>
    <row r="137" spans="1:13" ht="15" customHeight="1" collapsed="1">
      <c r="A137" s="39"/>
      <c r="B137" s="56" t="s">
        <v>2302</v>
      </c>
      <c r="C137" s="41" t="s">
        <v>2820</v>
      </c>
      <c r="D137" s="41" t="s">
        <v>2821</v>
      </c>
      <c r="E137" s="38"/>
      <c r="F137" s="41" t="s">
        <v>2822</v>
      </c>
      <c r="G137" s="41" t="s">
        <v>2823</v>
      </c>
      <c r="H137" s="3"/>
      <c r="L137" s="3"/>
      <c r="M137" s="3"/>
    </row>
    <row r="138" spans="1:14" s="2" customFormat="1" ht="15">
      <c r="A138" s="5" t="s">
        <v>2080</v>
      </c>
      <c r="B138" s="7" t="s">
        <v>2792</v>
      </c>
      <c r="C138" s="110">
        <f>C39</f>
        <v>23002</v>
      </c>
      <c r="D138" s="110">
        <f>C39</f>
        <v>23002</v>
      </c>
      <c r="E138" s="40"/>
      <c r="F138" s="40">
        <f>IF($C$153=0,"",IF(C138="[for completion]","",C138/$C$153))</f>
        <v>1</v>
      </c>
      <c r="G138" s="40">
        <f>IF($D$153=0,"",IF(D138="[for completion]","",D138/$D$153))</f>
        <v>1</v>
      </c>
      <c r="H138" s="3"/>
      <c r="I138" s="5"/>
      <c r="J138" s="5"/>
      <c r="K138" s="5"/>
      <c r="L138" s="3"/>
      <c r="M138" s="3"/>
      <c r="N138" s="3"/>
    </row>
    <row r="139" spans="1:14" s="2" customFormat="1" ht="15">
      <c r="A139" s="5" t="s">
        <v>2081</v>
      </c>
      <c r="B139" s="7" t="s">
        <v>2758</v>
      </c>
      <c r="C139" s="5">
        <v>0</v>
      </c>
      <c r="D139" s="5">
        <v>0</v>
      </c>
      <c r="E139" s="40"/>
      <c r="F139" s="40">
        <f aca="true" t="shared" si="14" ref="F139:F152">IF($C$153=0,"",IF(C139="[for completion]","",C139/$C$153))</f>
        <v>0</v>
      </c>
      <c r="G139" s="40">
        <f aca="true" t="shared" si="15" ref="G139:G152">IF($D$153=0,"",IF(D139="[for completion]","",D139/$D$153))</f>
        <v>0</v>
      </c>
      <c r="H139" s="3"/>
      <c r="I139" s="5"/>
      <c r="J139" s="5"/>
      <c r="K139" s="5"/>
      <c r="L139" s="3"/>
      <c r="M139" s="3"/>
      <c r="N139" s="3"/>
    </row>
    <row r="140" spans="1:14" s="2" customFormat="1" ht="15">
      <c r="A140" s="5" t="s">
        <v>2082</v>
      </c>
      <c r="B140" s="7" t="s">
        <v>2761</v>
      </c>
      <c r="C140" s="5">
        <v>0</v>
      </c>
      <c r="D140" s="5">
        <v>0</v>
      </c>
      <c r="E140" s="40"/>
      <c r="F140" s="40">
        <f t="shared" si="14"/>
        <v>0</v>
      </c>
      <c r="G140" s="40">
        <f t="shared" si="15"/>
        <v>0</v>
      </c>
      <c r="H140" s="3"/>
      <c r="I140" s="5"/>
      <c r="J140" s="5"/>
      <c r="K140" s="5"/>
      <c r="L140" s="3"/>
      <c r="M140" s="3"/>
      <c r="N140" s="3"/>
    </row>
    <row r="141" spans="1:14" s="2" customFormat="1" ht="15">
      <c r="A141" s="5" t="s">
        <v>2083</v>
      </c>
      <c r="B141" s="7" t="s">
        <v>2760</v>
      </c>
      <c r="C141" s="5">
        <v>0</v>
      </c>
      <c r="D141" s="5">
        <v>0</v>
      </c>
      <c r="E141" s="40"/>
      <c r="F141" s="40">
        <f t="shared" si="14"/>
        <v>0</v>
      </c>
      <c r="G141" s="40">
        <f t="shared" si="15"/>
        <v>0</v>
      </c>
      <c r="H141" s="3"/>
      <c r="I141" s="5"/>
      <c r="J141" s="5"/>
      <c r="K141" s="5"/>
      <c r="L141" s="3"/>
      <c r="M141" s="3"/>
      <c r="N141" s="3"/>
    </row>
    <row r="142" spans="1:14" s="2" customFormat="1" ht="15">
      <c r="A142" s="5" t="s">
        <v>2084</v>
      </c>
      <c r="B142" s="7" t="s">
        <v>2759</v>
      </c>
      <c r="C142" s="5">
        <v>0</v>
      </c>
      <c r="D142" s="5">
        <v>0</v>
      </c>
      <c r="E142" s="40"/>
      <c r="F142" s="40">
        <f t="shared" si="14"/>
        <v>0</v>
      </c>
      <c r="G142" s="40">
        <f t="shared" si="15"/>
        <v>0</v>
      </c>
      <c r="H142" s="3"/>
      <c r="I142" s="5"/>
      <c r="J142" s="5"/>
      <c r="K142" s="5"/>
      <c r="L142" s="3"/>
      <c r="M142" s="3"/>
      <c r="N142" s="3"/>
    </row>
    <row r="143" spans="1:14" s="2" customFormat="1" ht="15">
      <c r="A143" s="5" t="s">
        <v>2085</v>
      </c>
      <c r="B143" s="7" t="s">
        <v>2762</v>
      </c>
      <c r="C143" s="5">
        <v>0</v>
      </c>
      <c r="D143" s="5">
        <v>0</v>
      </c>
      <c r="E143" s="7"/>
      <c r="F143" s="40">
        <f t="shared" si="14"/>
        <v>0</v>
      </c>
      <c r="G143" s="40">
        <f t="shared" si="15"/>
        <v>0</v>
      </c>
      <c r="H143" s="3"/>
      <c r="I143" s="5"/>
      <c r="J143" s="5"/>
      <c r="K143" s="5"/>
      <c r="L143" s="3"/>
      <c r="M143" s="3"/>
      <c r="N143" s="3"/>
    </row>
    <row r="144" spans="1:13" ht="15">
      <c r="A144" s="5" t="s">
        <v>2086</v>
      </c>
      <c r="B144" s="7" t="s">
        <v>2763</v>
      </c>
      <c r="C144" s="5">
        <v>0</v>
      </c>
      <c r="D144" s="5">
        <v>0</v>
      </c>
      <c r="E144" s="7"/>
      <c r="F144" s="40">
        <f t="shared" si="14"/>
        <v>0</v>
      </c>
      <c r="G144" s="40">
        <f t="shared" si="15"/>
        <v>0</v>
      </c>
      <c r="H144" s="3"/>
      <c r="L144" s="3"/>
      <c r="M144" s="3"/>
    </row>
    <row r="145" spans="1:13" ht="15">
      <c r="A145" s="5" t="s">
        <v>2087</v>
      </c>
      <c r="B145" s="7" t="s">
        <v>2872</v>
      </c>
      <c r="C145" s="5">
        <v>0</v>
      </c>
      <c r="D145" s="5">
        <v>0</v>
      </c>
      <c r="E145" s="7"/>
      <c r="F145" s="40">
        <f t="shared" si="14"/>
        <v>0</v>
      </c>
      <c r="G145" s="40">
        <f t="shared" si="15"/>
        <v>0</v>
      </c>
      <c r="H145" s="3"/>
      <c r="L145" s="3"/>
      <c r="M145" s="3"/>
    </row>
    <row r="146" spans="1:13" ht="15">
      <c r="A146" s="5" t="s">
        <v>2088</v>
      </c>
      <c r="B146" s="7" t="s">
        <v>2816</v>
      </c>
      <c r="C146" s="5">
        <v>0</v>
      </c>
      <c r="D146" s="5">
        <v>0</v>
      </c>
      <c r="E146" s="7"/>
      <c r="F146" s="40">
        <f t="shared" si="14"/>
        <v>0</v>
      </c>
      <c r="G146" s="40">
        <f t="shared" si="15"/>
        <v>0</v>
      </c>
      <c r="H146" s="3"/>
      <c r="L146" s="3"/>
      <c r="M146" s="3"/>
    </row>
    <row r="147" spans="1:13" ht="15">
      <c r="A147" s="5" t="s">
        <v>2089</v>
      </c>
      <c r="B147" s="7" t="s">
        <v>2813</v>
      </c>
      <c r="C147" s="5">
        <v>0</v>
      </c>
      <c r="D147" s="5">
        <v>0</v>
      </c>
      <c r="E147" s="7"/>
      <c r="F147" s="40">
        <f t="shared" si="14"/>
        <v>0</v>
      </c>
      <c r="G147" s="40">
        <f t="shared" si="15"/>
        <v>0</v>
      </c>
      <c r="H147" s="3"/>
      <c r="L147" s="3"/>
      <c r="M147" s="3"/>
    </row>
    <row r="148" spans="1:13" ht="15">
      <c r="A148" s="5" t="s">
        <v>2090</v>
      </c>
      <c r="B148" s="7" t="s">
        <v>2817</v>
      </c>
      <c r="C148" s="5">
        <v>0</v>
      </c>
      <c r="D148" s="5">
        <v>0</v>
      </c>
      <c r="E148" s="7"/>
      <c r="F148" s="40">
        <f t="shared" si="14"/>
        <v>0</v>
      </c>
      <c r="G148" s="40">
        <f t="shared" si="15"/>
        <v>0</v>
      </c>
      <c r="H148" s="3"/>
      <c r="L148" s="3"/>
      <c r="M148" s="3"/>
    </row>
    <row r="149" spans="1:13" ht="15">
      <c r="A149" s="5" t="s">
        <v>2091</v>
      </c>
      <c r="B149" s="7" t="s">
        <v>2871</v>
      </c>
      <c r="C149" s="5">
        <v>0</v>
      </c>
      <c r="D149" s="5">
        <v>0</v>
      </c>
      <c r="E149" s="7"/>
      <c r="F149" s="40">
        <f t="shared" si="14"/>
        <v>0</v>
      </c>
      <c r="G149" s="40">
        <f t="shared" si="15"/>
        <v>0</v>
      </c>
      <c r="H149" s="3"/>
      <c r="L149" s="3"/>
      <c r="M149" s="3"/>
    </row>
    <row r="150" spans="1:13" ht="15">
      <c r="A150" s="5" t="s">
        <v>2092</v>
      </c>
      <c r="B150" s="7" t="s">
        <v>2776</v>
      </c>
      <c r="C150" s="5">
        <v>0</v>
      </c>
      <c r="D150" s="5">
        <v>0</v>
      </c>
      <c r="E150" s="7"/>
      <c r="F150" s="40">
        <f t="shared" si="14"/>
        <v>0</v>
      </c>
      <c r="G150" s="40">
        <f t="shared" si="15"/>
        <v>0</v>
      </c>
      <c r="H150" s="3"/>
      <c r="L150" s="3"/>
      <c r="M150" s="3"/>
    </row>
    <row r="151" spans="1:13" ht="15">
      <c r="A151" s="5" t="s">
        <v>2093</v>
      </c>
      <c r="B151" s="7" t="s">
        <v>2814</v>
      </c>
      <c r="C151" s="5">
        <v>0</v>
      </c>
      <c r="D151" s="5">
        <v>0</v>
      </c>
      <c r="E151" s="7"/>
      <c r="F151" s="40">
        <f t="shared" si="14"/>
        <v>0</v>
      </c>
      <c r="G151" s="40">
        <f t="shared" si="15"/>
        <v>0</v>
      </c>
      <c r="H151" s="3"/>
      <c r="L151" s="3"/>
      <c r="M151" s="3"/>
    </row>
    <row r="152" spans="1:13" ht="15">
      <c r="A152" s="5" t="s">
        <v>2094</v>
      </c>
      <c r="B152" s="7" t="s">
        <v>2737</v>
      </c>
      <c r="C152" s="5">
        <v>0</v>
      </c>
      <c r="D152" s="5">
        <v>0</v>
      </c>
      <c r="E152" s="7"/>
      <c r="F152" s="40">
        <f t="shared" si="14"/>
        <v>0</v>
      </c>
      <c r="G152" s="40">
        <f t="shared" si="15"/>
        <v>0</v>
      </c>
      <c r="H152" s="3"/>
      <c r="L152" s="3"/>
      <c r="M152" s="3"/>
    </row>
    <row r="153" spans="1:13" ht="15">
      <c r="A153" s="5" t="s">
        <v>2095</v>
      </c>
      <c r="B153" s="10" t="s">
        <v>2736</v>
      </c>
      <c r="C153" s="110">
        <f>SUM(C138:C152)</f>
        <v>23002</v>
      </c>
      <c r="D153" s="110">
        <f>SUM(D138:D152)</f>
        <v>23002</v>
      </c>
      <c r="E153" s="7"/>
      <c r="F153" s="98">
        <f>SUM(F138:F152)</f>
        <v>1</v>
      </c>
      <c r="G153" s="14">
        <f>SUM(G138:G152)</f>
        <v>1</v>
      </c>
      <c r="H153" s="3"/>
      <c r="L153" s="3"/>
      <c r="M153" s="3"/>
    </row>
    <row r="154" spans="1:13" ht="15" hidden="1" outlineLevel="1">
      <c r="A154" s="5" t="s">
        <v>2096</v>
      </c>
      <c r="B154" s="63" t="s">
        <v>2891</v>
      </c>
      <c r="E154" s="7"/>
      <c r="F154" s="40">
        <f>IF($C$153=0,"",IF(C154="[for completion]","",C154/$C$153))</f>
        <v>0</v>
      </c>
      <c r="G154" s="40">
        <f>IF($D$153=0,"",IF(D154="[for completion]","",D154/$D$153))</f>
        <v>0</v>
      </c>
      <c r="H154" s="3"/>
      <c r="L154" s="3"/>
      <c r="M154" s="3"/>
    </row>
    <row r="155" spans="1:13" ht="15" hidden="1" outlineLevel="1">
      <c r="A155" s="5" t="s">
        <v>2097</v>
      </c>
      <c r="B155" s="63" t="s">
        <v>2891</v>
      </c>
      <c r="E155" s="7"/>
      <c r="F155" s="40">
        <f aca="true" t="shared" si="16" ref="F155:F162">IF($C$153=0,"",IF(C155="[for completion]","",C155/$C$153))</f>
        <v>0</v>
      </c>
      <c r="G155" s="40">
        <f aca="true" t="shared" si="17" ref="G155:G162">IF($D$153=0,"",IF(D155="[for completion]","",D155/$D$153))</f>
        <v>0</v>
      </c>
      <c r="H155" s="3"/>
      <c r="L155" s="3"/>
      <c r="M155" s="3"/>
    </row>
    <row r="156" spans="1:13" ht="15" hidden="1" outlineLevel="1">
      <c r="A156" s="5" t="s">
        <v>2098</v>
      </c>
      <c r="B156" s="63" t="s">
        <v>2891</v>
      </c>
      <c r="E156" s="7"/>
      <c r="F156" s="40">
        <f t="shared" si="16"/>
        <v>0</v>
      </c>
      <c r="G156" s="40">
        <f t="shared" si="17"/>
        <v>0</v>
      </c>
      <c r="H156" s="3"/>
      <c r="L156" s="3"/>
      <c r="M156" s="3"/>
    </row>
    <row r="157" spans="1:13" ht="15" hidden="1" outlineLevel="1">
      <c r="A157" s="5" t="s">
        <v>2099</v>
      </c>
      <c r="B157" s="63" t="s">
        <v>2891</v>
      </c>
      <c r="E157" s="7"/>
      <c r="F157" s="40">
        <f t="shared" si="16"/>
        <v>0</v>
      </c>
      <c r="G157" s="40">
        <f t="shared" si="17"/>
        <v>0</v>
      </c>
      <c r="H157" s="3"/>
      <c r="L157" s="3"/>
      <c r="M157" s="3"/>
    </row>
    <row r="158" spans="1:13" ht="15" hidden="1" outlineLevel="1">
      <c r="A158" s="5" t="s">
        <v>2100</v>
      </c>
      <c r="B158" s="63" t="s">
        <v>2891</v>
      </c>
      <c r="E158" s="7"/>
      <c r="F158" s="40">
        <f t="shared" si="16"/>
        <v>0</v>
      </c>
      <c r="G158" s="40">
        <f t="shared" si="17"/>
        <v>0</v>
      </c>
      <c r="H158" s="3"/>
      <c r="L158" s="3"/>
      <c r="M158" s="3"/>
    </row>
    <row r="159" spans="1:13" ht="15" hidden="1" outlineLevel="1">
      <c r="A159" s="5" t="s">
        <v>2101</v>
      </c>
      <c r="B159" s="63" t="s">
        <v>2891</v>
      </c>
      <c r="E159" s="7"/>
      <c r="F159" s="40">
        <f t="shared" si="16"/>
        <v>0</v>
      </c>
      <c r="G159" s="40">
        <f t="shared" si="17"/>
        <v>0</v>
      </c>
      <c r="H159" s="3"/>
      <c r="L159" s="3"/>
      <c r="M159" s="3"/>
    </row>
    <row r="160" spans="1:13" ht="15" hidden="1" outlineLevel="1">
      <c r="A160" s="5" t="s">
        <v>2102</v>
      </c>
      <c r="B160" s="63" t="s">
        <v>2891</v>
      </c>
      <c r="E160" s="7"/>
      <c r="F160" s="40">
        <f t="shared" si="16"/>
        <v>0</v>
      </c>
      <c r="G160" s="40">
        <f t="shared" si="17"/>
        <v>0</v>
      </c>
      <c r="H160" s="3"/>
      <c r="L160" s="3"/>
      <c r="M160" s="3"/>
    </row>
    <row r="161" spans="1:13" ht="15" hidden="1" outlineLevel="1">
      <c r="A161" s="5" t="s">
        <v>2103</v>
      </c>
      <c r="B161" s="63" t="s">
        <v>2891</v>
      </c>
      <c r="E161" s="7"/>
      <c r="F161" s="40">
        <f t="shared" si="16"/>
        <v>0</v>
      </c>
      <c r="G161" s="40">
        <f t="shared" si="17"/>
        <v>0</v>
      </c>
      <c r="H161" s="3"/>
      <c r="L161" s="3"/>
      <c r="M161" s="3"/>
    </row>
    <row r="162" spans="1:13" ht="15" hidden="1" outlineLevel="1">
      <c r="A162" s="5" t="s">
        <v>2104</v>
      </c>
      <c r="B162" s="63" t="s">
        <v>2891</v>
      </c>
      <c r="C162" s="1"/>
      <c r="D162" s="1"/>
      <c r="E162" s="1"/>
      <c r="F162" s="40">
        <f t="shared" si="16"/>
        <v>0</v>
      </c>
      <c r="G162" s="40">
        <f t="shared" si="17"/>
        <v>0</v>
      </c>
      <c r="H162" s="3"/>
      <c r="L162" s="3"/>
      <c r="M162" s="3"/>
    </row>
    <row r="163" spans="1:13" ht="15" customHeight="1" collapsed="1">
      <c r="A163" s="39"/>
      <c r="B163" s="56" t="s">
        <v>2303</v>
      </c>
      <c r="C163" s="39" t="s">
        <v>2819</v>
      </c>
      <c r="D163" s="39"/>
      <c r="E163" s="38"/>
      <c r="F163" s="41" t="s">
        <v>2793</v>
      </c>
      <c r="G163" s="41"/>
      <c r="H163" s="3"/>
      <c r="L163" s="3"/>
      <c r="M163" s="3"/>
    </row>
    <row r="164" spans="1:13" ht="15">
      <c r="A164" s="5" t="s">
        <v>2105</v>
      </c>
      <c r="B164" s="3" t="s">
        <v>2752</v>
      </c>
      <c r="C164" s="110">
        <f>'D4.Covered bonds'!D24</f>
        <v>22794</v>
      </c>
      <c r="E164" s="11"/>
      <c r="F164" s="122">
        <f>IF($C$167=0,"",IF(C164="[for completion]","",C164/$C$167))</f>
        <v>0.9909573080601687</v>
      </c>
      <c r="G164" s="9"/>
      <c r="H164" s="3"/>
      <c r="L164" s="3"/>
      <c r="M164" s="3"/>
    </row>
    <row r="165" spans="1:13" ht="15">
      <c r="A165" s="5" t="s">
        <v>2106</v>
      </c>
      <c r="B165" s="3" t="s">
        <v>2753</v>
      </c>
      <c r="C165" s="110">
        <f>'D4.Covered bonds'!D25</f>
        <v>208</v>
      </c>
      <c r="E165" s="11"/>
      <c r="F165" s="122">
        <f>IF($C$167=0,"",IF(C165="[for completion]","",C165/$C$167))</f>
        <v>0.009042691939831319</v>
      </c>
      <c r="G165" s="9"/>
      <c r="H165" s="3"/>
      <c r="L165" s="3"/>
      <c r="M165" s="3"/>
    </row>
    <row r="166" spans="1:13" ht="15">
      <c r="A166" s="5" t="s">
        <v>2107</v>
      </c>
      <c r="B166" s="3" t="s">
        <v>2737</v>
      </c>
      <c r="C166" s="110">
        <f>'D4.Covered bonds'!D26</f>
        <v>0</v>
      </c>
      <c r="E166" s="11"/>
      <c r="F166" s="122">
        <f>IF($C$167=0,"",IF(C166="[for completion]","",C166/$C$167))</f>
        <v>0</v>
      </c>
      <c r="G166" s="9"/>
      <c r="H166" s="3"/>
      <c r="L166" s="3"/>
      <c r="M166" s="3"/>
    </row>
    <row r="167" spans="1:13" ht="15">
      <c r="A167" s="5" t="s">
        <v>2108</v>
      </c>
      <c r="B167" s="12" t="s">
        <v>2736</v>
      </c>
      <c r="C167" s="110">
        <f>SUM(C164:C166)</f>
        <v>23002</v>
      </c>
      <c r="D167" s="3"/>
      <c r="E167" s="11"/>
      <c r="F167" s="122">
        <f>SUM(F164:F166)</f>
        <v>1</v>
      </c>
      <c r="G167" s="9"/>
      <c r="H167" s="3"/>
      <c r="L167" s="3"/>
      <c r="M167" s="3"/>
    </row>
    <row r="168" spans="1:13" ht="15" hidden="1" outlineLevel="1">
      <c r="A168" s="5" t="s">
        <v>2109</v>
      </c>
      <c r="B168" s="12"/>
      <c r="C168" s="3"/>
      <c r="D168" s="3"/>
      <c r="E168" s="11"/>
      <c r="F168" s="11"/>
      <c r="G168" s="9"/>
      <c r="H168" s="3"/>
      <c r="L168" s="3"/>
      <c r="M168" s="3"/>
    </row>
    <row r="169" spans="1:13" ht="15" hidden="1" outlineLevel="1">
      <c r="A169" s="5" t="s">
        <v>2110</v>
      </c>
      <c r="B169" s="12"/>
      <c r="C169" s="3"/>
      <c r="D169" s="3"/>
      <c r="E169" s="11"/>
      <c r="F169" s="11"/>
      <c r="G169" s="9"/>
      <c r="H169" s="3"/>
      <c r="L169" s="3"/>
      <c r="M169" s="3"/>
    </row>
    <row r="170" spans="1:13" ht="15" hidden="1" outlineLevel="1">
      <c r="A170" s="5" t="s">
        <v>2111</v>
      </c>
      <c r="B170" s="12"/>
      <c r="C170" s="3"/>
      <c r="D170" s="3"/>
      <c r="E170" s="11"/>
      <c r="F170" s="11"/>
      <c r="G170" s="9"/>
      <c r="H170" s="3"/>
      <c r="L170" s="3"/>
      <c r="M170" s="3"/>
    </row>
    <row r="171" spans="1:13" ht="15" hidden="1" outlineLevel="1">
      <c r="A171" s="5" t="s">
        <v>2112</v>
      </c>
      <c r="B171" s="12"/>
      <c r="C171" s="3"/>
      <c r="D171" s="3"/>
      <c r="E171" s="11"/>
      <c r="F171" s="11"/>
      <c r="G171" s="9"/>
      <c r="H171" s="3"/>
      <c r="L171" s="3"/>
      <c r="M171" s="3"/>
    </row>
    <row r="172" spans="1:13" ht="15" hidden="1" outlineLevel="1">
      <c r="A172" s="5" t="s">
        <v>2113</v>
      </c>
      <c r="B172" s="12"/>
      <c r="C172" s="3"/>
      <c r="D172" s="3"/>
      <c r="E172" s="11"/>
      <c r="F172" s="11"/>
      <c r="G172" s="9"/>
      <c r="H172" s="3"/>
      <c r="L172" s="3"/>
      <c r="M172" s="3"/>
    </row>
    <row r="173" spans="1:13" ht="15" customHeight="1" collapsed="1">
      <c r="A173" s="39"/>
      <c r="B173" s="56" t="s">
        <v>2304</v>
      </c>
      <c r="C173" s="39" t="s">
        <v>2819</v>
      </c>
      <c r="D173" s="39"/>
      <c r="E173" s="38"/>
      <c r="F173" s="41" t="s">
        <v>2883</v>
      </c>
      <c r="G173" s="41"/>
      <c r="H173" s="3"/>
      <c r="L173" s="3"/>
      <c r="M173" s="3"/>
    </row>
    <row r="174" spans="1:13" ht="15" customHeight="1">
      <c r="A174" s="5" t="s">
        <v>2114</v>
      </c>
      <c r="B174" s="7" t="s">
        <v>3000</v>
      </c>
      <c r="C174" s="110">
        <f>'D1.Overview'!D170</f>
        <v>200</v>
      </c>
      <c r="D174" s="103"/>
      <c r="E174" s="103"/>
      <c r="F174" s="40">
        <f>IF($C$179=0,"",IF(C174="[for completion]","",C174/$C$179))</f>
        <v>0.3333333333333333</v>
      </c>
      <c r="G174" s="40"/>
      <c r="H174" s="3"/>
      <c r="L174" s="3"/>
      <c r="M174" s="3"/>
    </row>
    <row r="175" spans="1:13" ht="15">
      <c r="A175" s="5" t="s">
        <v>2115</v>
      </c>
      <c r="B175" s="7" t="s">
        <v>565</v>
      </c>
      <c r="C175" s="5">
        <v>0</v>
      </c>
      <c r="E175" s="53"/>
      <c r="F175" s="40">
        <f>IF($C$179=0,"",IF(C175="[for completion]","",C175/$C$179))</f>
        <v>0</v>
      </c>
      <c r="G175" s="40"/>
      <c r="H175" s="3"/>
      <c r="L175" s="3"/>
      <c r="M175" s="3"/>
    </row>
    <row r="176" spans="1:13" ht="15">
      <c r="A176" s="5" t="s">
        <v>2116</v>
      </c>
      <c r="B176" s="7" t="s">
        <v>2938</v>
      </c>
      <c r="C176" s="5">
        <v>0</v>
      </c>
      <c r="E176" s="53"/>
      <c r="F176" s="40"/>
      <c r="G176" s="40"/>
      <c r="H176" s="3"/>
      <c r="L176" s="3"/>
      <c r="M176" s="3"/>
    </row>
    <row r="177" spans="1:13" ht="15">
      <c r="A177" s="5" t="s">
        <v>2117</v>
      </c>
      <c r="B177" s="7" t="s">
        <v>2869</v>
      </c>
      <c r="C177" s="110">
        <f>'D1.Overview'!D169</f>
        <v>400</v>
      </c>
      <c r="D177" s="103"/>
      <c r="E177" s="103"/>
      <c r="F177" s="40">
        <f aca="true" t="shared" si="18" ref="F177:F187">IF($C$179=0,"",IF(C177="[for completion]","",C177/$C$179))</f>
        <v>0.6666666666666666</v>
      </c>
      <c r="G177" s="40"/>
      <c r="H177" s="3"/>
      <c r="L177" s="3"/>
      <c r="M177" s="3"/>
    </row>
    <row r="178" spans="1:13" ht="15">
      <c r="A178" s="5" t="s">
        <v>2118</v>
      </c>
      <c r="B178" s="7" t="s">
        <v>2737</v>
      </c>
      <c r="C178" s="5">
        <v>0</v>
      </c>
      <c r="E178" s="53"/>
      <c r="F178" s="40">
        <f t="shared" si="18"/>
        <v>0</v>
      </c>
      <c r="G178" s="40"/>
      <c r="H178" s="3"/>
      <c r="L178" s="3"/>
      <c r="M178" s="3"/>
    </row>
    <row r="179" spans="1:13" ht="15">
      <c r="A179" s="5" t="s">
        <v>2119</v>
      </c>
      <c r="B179" s="10" t="s">
        <v>2736</v>
      </c>
      <c r="C179" s="110">
        <f>SUM(C174:C178)</f>
        <v>600</v>
      </c>
      <c r="E179" s="53"/>
      <c r="F179" s="121">
        <f>SUM(F174:F178)</f>
        <v>1</v>
      </c>
      <c r="G179" s="40"/>
      <c r="H179" s="3"/>
      <c r="L179" s="3"/>
      <c r="M179" s="3"/>
    </row>
    <row r="180" spans="1:13" ht="15" hidden="1" outlineLevel="1">
      <c r="A180" s="5" t="s">
        <v>2120</v>
      </c>
      <c r="B180" s="64" t="s">
        <v>2939</v>
      </c>
      <c r="E180" s="53"/>
      <c r="F180" s="40">
        <f t="shared" si="18"/>
        <v>0</v>
      </c>
      <c r="G180" s="40"/>
      <c r="H180" s="3"/>
      <c r="L180" s="3"/>
      <c r="M180" s="3"/>
    </row>
    <row r="181" spans="1:6" s="64" customFormat="1" ht="30" hidden="1" outlineLevel="1">
      <c r="A181" s="5" t="s">
        <v>2121</v>
      </c>
      <c r="B181" s="64" t="s">
        <v>2958</v>
      </c>
      <c r="F181" s="40">
        <f t="shared" si="18"/>
        <v>0</v>
      </c>
    </row>
    <row r="182" spans="1:13" ht="30" hidden="1" outlineLevel="1">
      <c r="A182" s="5" t="s">
        <v>2122</v>
      </c>
      <c r="B182" s="64" t="s">
        <v>2959</v>
      </c>
      <c r="E182" s="53"/>
      <c r="F182" s="40">
        <f t="shared" si="18"/>
        <v>0</v>
      </c>
      <c r="G182" s="40"/>
      <c r="H182" s="3"/>
      <c r="L182" s="3"/>
      <c r="M182" s="3"/>
    </row>
    <row r="183" spans="1:13" ht="15" hidden="1" outlineLevel="1">
      <c r="A183" s="5" t="s">
        <v>2123</v>
      </c>
      <c r="B183" s="64" t="s">
        <v>2940</v>
      </c>
      <c r="E183" s="53"/>
      <c r="F183" s="40">
        <f t="shared" si="18"/>
        <v>0</v>
      </c>
      <c r="G183" s="40"/>
      <c r="H183" s="3"/>
      <c r="L183" s="3"/>
      <c r="M183" s="3"/>
    </row>
    <row r="184" spans="1:6" s="64" customFormat="1" ht="15" hidden="1" outlineLevel="1">
      <c r="A184" s="5" t="s">
        <v>2124</v>
      </c>
      <c r="B184" s="64" t="s">
        <v>2960</v>
      </c>
      <c r="F184" s="40">
        <f t="shared" si="18"/>
        <v>0</v>
      </c>
    </row>
    <row r="185" spans="1:13" ht="15" hidden="1" outlineLevel="1">
      <c r="A185" s="5" t="s">
        <v>2125</v>
      </c>
      <c r="B185" s="64" t="s">
        <v>2961</v>
      </c>
      <c r="E185" s="53"/>
      <c r="F185" s="40">
        <f t="shared" si="18"/>
        <v>0</v>
      </c>
      <c r="G185" s="40"/>
      <c r="H185" s="3"/>
      <c r="L185" s="3"/>
      <c r="M185" s="3"/>
    </row>
    <row r="186" spans="1:13" ht="15" hidden="1" outlineLevel="1">
      <c r="A186" s="5" t="s">
        <v>2126</v>
      </c>
      <c r="B186" s="64" t="s">
        <v>2926</v>
      </c>
      <c r="E186" s="53"/>
      <c r="F186" s="40">
        <f t="shared" si="18"/>
        <v>0</v>
      </c>
      <c r="G186" s="40"/>
      <c r="H186" s="3"/>
      <c r="L186" s="3"/>
      <c r="M186" s="3"/>
    </row>
    <row r="187" spans="1:13" ht="15" hidden="1" outlineLevel="1">
      <c r="A187" s="5" t="s">
        <v>2127</v>
      </c>
      <c r="B187" s="64" t="s">
        <v>2927</v>
      </c>
      <c r="E187" s="53"/>
      <c r="F187" s="40">
        <f t="shared" si="18"/>
        <v>0</v>
      </c>
      <c r="G187" s="40"/>
      <c r="H187" s="3"/>
      <c r="L187" s="3"/>
      <c r="M187" s="3"/>
    </row>
    <row r="188" spans="1:13" ht="15" hidden="1" outlineLevel="1">
      <c r="A188" s="5" t="s">
        <v>2128</v>
      </c>
      <c r="B188" s="64"/>
      <c r="E188" s="53"/>
      <c r="F188" s="40"/>
      <c r="G188" s="40"/>
      <c r="H188" s="3"/>
      <c r="L188" s="3"/>
      <c r="M188" s="3"/>
    </row>
    <row r="189" spans="1:13" ht="15" hidden="1" outlineLevel="1">
      <c r="A189" s="5" t="s">
        <v>2129</v>
      </c>
      <c r="B189" s="64"/>
      <c r="E189" s="53"/>
      <c r="F189" s="40"/>
      <c r="G189" s="40"/>
      <c r="H189" s="3"/>
      <c r="L189" s="3"/>
      <c r="M189" s="3"/>
    </row>
    <row r="190" spans="1:13" ht="15" hidden="1" outlineLevel="1">
      <c r="A190" s="5" t="s">
        <v>2130</v>
      </c>
      <c r="B190" s="64"/>
      <c r="E190" s="53"/>
      <c r="F190" s="40"/>
      <c r="G190" s="40"/>
      <c r="H190" s="3"/>
      <c r="L190" s="3"/>
      <c r="M190" s="3"/>
    </row>
    <row r="191" spans="1:13" ht="15" hidden="1" outlineLevel="1">
      <c r="A191" s="5" t="s">
        <v>2131</v>
      </c>
      <c r="B191" s="63"/>
      <c r="E191" s="53"/>
      <c r="F191" s="40">
        <f>IF($C$179=0,"",IF(C191="[for completion]","",C191/$C$179))</f>
        <v>0</v>
      </c>
      <c r="G191" s="40"/>
      <c r="H191" s="3"/>
      <c r="L191" s="3"/>
      <c r="M191" s="3"/>
    </row>
    <row r="192" spans="1:13" ht="15" customHeight="1" collapsed="1">
      <c r="A192" s="39"/>
      <c r="B192" s="56" t="s">
        <v>2305</v>
      </c>
      <c r="C192" s="39" t="s">
        <v>2819</v>
      </c>
      <c r="D192" s="39"/>
      <c r="E192" s="38"/>
      <c r="F192" s="41" t="s">
        <v>2883</v>
      </c>
      <c r="G192" s="41"/>
      <c r="H192" s="3"/>
      <c r="L192" s="3"/>
      <c r="M192" s="3"/>
    </row>
    <row r="193" spans="1:13" ht="15">
      <c r="A193" s="5" t="s">
        <v>2132</v>
      </c>
      <c r="B193" s="7" t="s">
        <v>3001</v>
      </c>
      <c r="C193" s="110">
        <f>'D1.Overview'!D169</f>
        <v>400</v>
      </c>
      <c r="E193" s="53"/>
      <c r="F193" s="40">
        <f aca="true" t="shared" si="19" ref="F193:F206">IF($C$208=0,"",IF(C193="[for completion]","",C193/$C$208))</f>
        <v>1</v>
      </c>
      <c r="G193" s="40"/>
      <c r="H193" s="3"/>
      <c r="L193" s="3"/>
      <c r="M193" s="3"/>
    </row>
    <row r="194" spans="1:13" ht="15">
      <c r="A194" s="5" t="s">
        <v>2133</v>
      </c>
      <c r="B194" s="7" t="s">
        <v>2827</v>
      </c>
      <c r="C194" s="5">
        <v>0</v>
      </c>
      <c r="E194" s="53"/>
      <c r="F194" s="40">
        <f t="shared" si="19"/>
        <v>0</v>
      </c>
      <c r="G194" s="53"/>
      <c r="H194" s="3"/>
      <c r="L194" s="3"/>
      <c r="M194" s="3"/>
    </row>
    <row r="195" spans="1:13" ht="15">
      <c r="A195" s="5" t="s">
        <v>2134</v>
      </c>
      <c r="B195" s="7" t="s">
        <v>2863</v>
      </c>
      <c r="C195" s="5">
        <v>0</v>
      </c>
      <c r="D195" s="106"/>
      <c r="E195" s="53"/>
      <c r="F195" s="40">
        <f t="shared" si="19"/>
        <v>0</v>
      </c>
      <c r="G195" s="53"/>
      <c r="H195" s="3"/>
      <c r="L195" s="3"/>
      <c r="M195" s="3"/>
    </row>
    <row r="196" spans="1:13" ht="15">
      <c r="A196" s="5" t="s">
        <v>2135</v>
      </c>
      <c r="B196" s="7" t="s">
        <v>2852</v>
      </c>
      <c r="C196" s="5">
        <v>0</v>
      </c>
      <c r="D196" s="106"/>
      <c r="E196" s="53"/>
      <c r="F196" s="40">
        <f t="shared" si="19"/>
        <v>0</v>
      </c>
      <c r="G196" s="53"/>
      <c r="H196" s="3"/>
      <c r="L196" s="3"/>
      <c r="M196" s="3"/>
    </row>
    <row r="197" spans="1:13" ht="15">
      <c r="A197" s="5" t="s">
        <v>2136</v>
      </c>
      <c r="B197" s="7" t="s">
        <v>2856</v>
      </c>
      <c r="C197" s="5">
        <v>0</v>
      </c>
      <c r="D197" s="98"/>
      <c r="E197" s="53"/>
      <c r="F197" s="40">
        <f t="shared" si="19"/>
        <v>0</v>
      </c>
      <c r="G197" s="53"/>
      <c r="H197" s="3"/>
      <c r="L197" s="3"/>
      <c r="M197" s="3"/>
    </row>
    <row r="198" spans="1:13" ht="15">
      <c r="A198" s="5" t="s">
        <v>2137</v>
      </c>
      <c r="B198" s="7" t="s">
        <v>2857</v>
      </c>
      <c r="C198" s="5">
        <v>0</v>
      </c>
      <c r="E198" s="53"/>
      <c r="F198" s="40">
        <f t="shared" si="19"/>
        <v>0</v>
      </c>
      <c r="G198" s="53"/>
      <c r="H198" s="3"/>
      <c r="L198" s="3"/>
      <c r="M198" s="3"/>
    </row>
    <row r="199" spans="1:13" ht="15">
      <c r="A199" s="5" t="s">
        <v>2138</v>
      </c>
      <c r="B199" s="7" t="s">
        <v>2877</v>
      </c>
      <c r="C199" s="5">
        <v>0</v>
      </c>
      <c r="E199" s="53"/>
      <c r="F199" s="40">
        <f t="shared" si="19"/>
        <v>0</v>
      </c>
      <c r="G199" s="53"/>
      <c r="H199" s="3"/>
      <c r="L199" s="3"/>
      <c r="M199" s="3"/>
    </row>
    <row r="200" spans="1:13" ht="15">
      <c r="A200" s="5" t="s">
        <v>2139</v>
      </c>
      <c r="B200" s="7" t="s">
        <v>2858</v>
      </c>
      <c r="C200" s="5">
        <v>0</v>
      </c>
      <c r="E200" s="53"/>
      <c r="F200" s="40">
        <f t="shared" si="19"/>
        <v>0</v>
      </c>
      <c r="G200" s="53"/>
      <c r="H200" s="3"/>
      <c r="L200" s="3"/>
      <c r="M200" s="3"/>
    </row>
    <row r="201" spans="1:13" ht="15">
      <c r="A201" s="5" t="s">
        <v>2140</v>
      </c>
      <c r="B201" s="7" t="s">
        <v>2859</v>
      </c>
      <c r="C201" s="5">
        <v>0</v>
      </c>
      <c r="E201" s="53"/>
      <c r="F201" s="40">
        <f t="shared" si="19"/>
        <v>0</v>
      </c>
      <c r="G201" s="53"/>
      <c r="H201" s="3"/>
      <c r="L201" s="3"/>
      <c r="M201" s="3"/>
    </row>
    <row r="202" spans="1:13" ht="15">
      <c r="A202" s="5" t="s">
        <v>2141</v>
      </c>
      <c r="B202" s="7" t="s">
        <v>2860</v>
      </c>
      <c r="C202" s="5">
        <v>0</v>
      </c>
      <c r="E202" s="53"/>
      <c r="F202" s="40">
        <f t="shared" si="19"/>
        <v>0</v>
      </c>
      <c r="G202" s="53"/>
      <c r="H202" s="3"/>
      <c r="L202" s="3"/>
      <c r="M202" s="3"/>
    </row>
    <row r="203" spans="1:13" ht="15">
      <c r="A203" s="5" t="s">
        <v>2142</v>
      </c>
      <c r="B203" s="7" t="s">
        <v>2861</v>
      </c>
      <c r="C203" s="5">
        <v>0</v>
      </c>
      <c r="E203" s="53"/>
      <c r="F203" s="40">
        <f t="shared" si="19"/>
        <v>0</v>
      </c>
      <c r="G203" s="53"/>
      <c r="H203" s="3"/>
      <c r="L203" s="3"/>
      <c r="M203" s="3"/>
    </row>
    <row r="204" spans="1:13" ht="15">
      <c r="A204" s="5" t="s">
        <v>2143</v>
      </c>
      <c r="B204" s="7" t="s">
        <v>2864</v>
      </c>
      <c r="C204" s="5">
        <v>0</v>
      </c>
      <c r="E204" s="53"/>
      <c r="F204" s="40">
        <f t="shared" si="19"/>
        <v>0</v>
      </c>
      <c r="G204" s="53"/>
      <c r="H204" s="3"/>
      <c r="L204" s="3"/>
      <c r="M204" s="3"/>
    </row>
    <row r="205" spans="1:13" ht="15">
      <c r="A205" s="5" t="s">
        <v>2144</v>
      </c>
      <c r="B205" s="7" t="s">
        <v>2862</v>
      </c>
      <c r="C205" s="5">
        <v>0</v>
      </c>
      <c r="E205" s="53"/>
      <c r="F205" s="40">
        <f t="shared" si="19"/>
        <v>0</v>
      </c>
      <c r="G205" s="53"/>
      <c r="H205" s="3"/>
      <c r="L205" s="3"/>
      <c r="M205" s="3"/>
    </row>
    <row r="206" spans="1:13" ht="15">
      <c r="A206" s="5" t="s">
        <v>2145</v>
      </c>
      <c r="B206" s="7" t="s">
        <v>2737</v>
      </c>
      <c r="C206" s="5">
        <v>0</v>
      </c>
      <c r="E206" s="53"/>
      <c r="F206" s="40">
        <f t="shared" si="19"/>
        <v>0</v>
      </c>
      <c r="G206" s="53"/>
      <c r="H206" s="3"/>
      <c r="L206" s="3"/>
      <c r="M206" s="3"/>
    </row>
    <row r="207" spans="1:13" ht="15">
      <c r="A207" s="5" t="s">
        <v>2146</v>
      </c>
      <c r="B207" s="8" t="s">
        <v>2941</v>
      </c>
      <c r="C207" s="110">
        <f>SUM(C193:C196)</f>
        <v>400</v>
      </c>
      <c r="E207" s="53"/>
      <c r="F207" s="40"/>
      <c r="G207" s="53"/>
      <c r="H207" s="3"/>
      <c r="L207" s="3"/>
      <c r="M207" s="3"/>
    </row>
    <row r="208" spans="1:13" ht="15">
      <c r="A208" s="5" t="s">
        <v>2147</v>
      </c>
      <c r="B208" s="10" t="s">
        <v>2736</v>
      </c>
      <c r="C208" s="7">
        <f>SUM(C193:C206)</f>
        <v>400</v>
      </c>
      <c r="D208" s="7"/>
      <c r="E208" s="53"/>
      <c r="F208" s="121">
        <f>SUM(F193:F206)</f>
        <v>1</v>
      </c>
      <c r="G208" s="53"/>
      <c r="H208" s="3"/>
      <c r="L208" s="3"/>
      <c r="M208" s="3"/>
    </row>
    <row r="209" spans="1:13" ht="15" hidden="1" outlineLevel="1">
      <c r="A209" s="5" t="s">
        <v>2148</v>
      </c>
      <c r="B209" s="63" t="s">
        <v>2891</v>
      </c>
      <c r="E209" s="53"/>
      <c r="F209" s="40">
        <f>IF($C$208=0,"",IF(C209="[for completion]","",C209/$C$208))</f>
        <v>0</v>
      </c>
      <c r="G209" s="53"/>
      <c r="H209" s="3"/>
      <c r="L209" s="3"/>
      <c r="M209" s="3"/>
    </row>
    <row r="210" spans="1:13" ht="15" hidden="1" outlineLevel="1">
      <c r="A210" s="5" t="s">
        <v>2149</v>
      </c>
      <c r="B210" s="63" t="s">
        <v>2891</v>
      </c>
      <c r="E210" s="53"/>
      <c r="F210" s="40">
        <f aca="true" t="shared" si="20" ref="F210:F215">IF($C$208=0,"",IF(C210="[for completion]","",C210/$C$208))</f>
        <v>0</v>
      </c>
      <c r="G210" s="53"/>
      <c r="H210" s="3"/>
      <c r="L210" s="3"/>
      <c r="M210" s="3"/>
    </row>
    <row r="211" spans="1:13" ht="15" hidden="1" outlineLevel="1">
      <c r="A211" s="5" t="s">
        <v>2150</v>
      </c>
      <c r="B211" s="63" t="s">
        <v>2891</v>
      </c>
      <c r="E211" s="53"/>
      <c r="F211" s="40">
        <f t="shared" si="20"/>
        <v>0</v>
      </c>
      <c r="G211" s="53"/>
      <c r="H211" s="3"/>
      <c r="L211" s="3"/>
      <c r="M211" s="3"/>
    </row>
    <row r="212" spans="1:13" ht="15" hidden="1" outlineLevel="1">
      <c r="A212" s="5" t="s">
        <v>2151</v>
      </c>
      <c r="B212" s="63" t="s">
        <v>2891</v>
      </c>
      <c r="E212" s="53"/>
      <c r="F212" s="40">
        <f t="shared" si="20"/>
        <v>0</v>
      </c>
      <c r="G212" s="53"/>
      <c r="H212" s="3"/>
      <c r="L212" s="3"/>
      <c r="M212" s="3"/>
    </row>
    <row r="213" spans="1:13" ht="15" hidden="1" outlineLevel="1">
      <c r="A213" s="5" t="s">
        <v>2152</v>
      </c>
      <c r="B213" s="63" t="s">
        <v>2891</v>
      </c>
      <c r="E213" s="53"/>
      <c r="F213" s="40">
        <f t="shared" si="20"/>
        <v>0</v>
      </c>
      <c r="G213" s="53"/>
      <c r="H213" s="3"/>
      <c r="L213" s="3"/>
      <c r="M213" s="3"/>
    </row>
    <row r="214" spans="1:13" ht="15" hidden="1" outlineLevel="1">
      <c r="A214" s="5" t="s">
        <v>2153</v>
      </c>
      <c r="B214" s="63" t="s">
        <v>2891</v>
      </c>
      <c r="E214" s="53"/>
      <c r="F214" s="40">
        <f t="shared" si="20"/>
        <v>0</v>
      </c>
      <c r="G214" s="53"/>
      <c r="H214" s="3"/>
      <c r="L214" s="3"/>
      <c r="M214" s="3"/>
    </row>
    <row r="215" spans="1:13" ht="15" hidden="1" outlineLevel="1">
      <c r="A215" s="5" t="s">
        <v>2154</v>
      </c>
      <c r="B215" s="63" t="s">
        <v>2891</v>
      </c>
      <c r="E215" s="53"/>
      <c r="F215" s="40">
        <f t="shared" si="20"/>
        <v>0</v>
      </c>
      <c r="G215" s="53"/>
      <c r="H215" s="3"/>
      <c r="L215" s="3"/>
      <c r="M215" s="3"/>
    </row>
    <row r="216" spans="1:13" ht="15" customHeight="1" collapsed="1">
      <c r="A216" s="39"/>
      <c r="B216" s="56" t="s">
        <v>2306</v>
      </c>
      <c r="C216" s="39" t="s">
        <v>2819</v>
      </c>
      <c r="D216" s="39"/>
      <c r="E216" s="38"/>
      <c r="F216" s="41" t="s">
        <v>2882</v>
      </c>
      <c r="G216" s="41" t="s">
        <v>2793</v>
      </c>
      <c r="H216" s="3"/>
      <c r="L216" s="3"/>
      <c r="M216" s="3"/>
    </row>
    <row r="217" spans="1:13" ht="15">
      <c r="A217" s="5" t="s">
        <v>2155</v>
      </c>
      <c r="B217" s="9" t="s">
        <v>2904</v>
      </c>
      <c r="C217" s="5">
        <v>0</v>
      </c>
      <c r="E217" s="11"/>
      <c r="F217" s="40">
        <f>IF($C$220=0,"",IF(C217="[for completion]","",C217/$C$220))</f>
        <v>0</v>
      </c>
      <c r="G217" s="40">
        <f>IF($C$220=0,"",IF(C217="[for completion]","",C217/$C$220))</f>
        <v>0</v>
      </c>
      <c r="H217" s="3"/>
      <c r="L217" s="3"/>
      <c r="M217" s="3"/>
    </row>
    <row r="218" spans="1:13" ht="15">
      <c r="A218" s="5" t="s">
        <v>2156</v>
      </c>
      <c r="B218" s="9" t="s">
        <v>2903</v>
      </c>
      <c r="C218" s="110">
        <f>'D1.Overview'!D169</f>
        <v>400</v>
      </c>
      <c r="D218" s="103"/>
      <c r="E218" s="103"/>
      <c r="F218" s="40">
        <f>IF($C$220=0,"",IF(C218="[for completion]","",C218/$C$220))</f>
        <v>0.6666666666666666</v>
      </c>
      <c r="G218" s="40">
        <f>IF($C$220=0,"",IF(C218="[for completion]","",C218/$C$220))</f>
        <v>0.6666666666666666</v>
      </c>
      <c r="H218" s="3"/>
      <c r="L218" s="3"/>
      <c r="M218" s="3"/>
    </row>
    <row r="219" spans="1:13" ht="15">
      <c r="A219" s="5" t="s">
        <v>2157</v>
      </c>
      <c r="B219" s="9" t="s">
        <v>2737</v>
      </c>
      <c r="C219" s="110">
        <f>'D1.Overview'!D170</f>
        <v>200</v>
      </c>
      <c r="D219" s="103"/>
      <c r="E219" s="103"/>
      <c r="F219" s="40">
        <f>IF($C$220=0,"",IF(C219="[for completion]","",C219/$C$220))</f>
        <v>0.3333333333333333</v>
      </c>
      <c r="G219" s="40">
        <f>IF($C$220=0,"",IF(C219="[for completion]","",C219/$C$220))</f>
        <v>0.3333333333333333</v>
      </c>
      <c r="H219" s="3"/>
      <c r="L219" s="3"/>
      <c r="M219" s="3"/>
    </row>
    <row r="220" spans="1:13" ht="15">
      <c r="A220" s="5" t="s">
        <v>2158</v>
      </c>
      <c r="B220" s="10" t="s">
        <v>2736</v>
      </c>
      <c r="C220" s="5">
        <f>SUM(C217:C219)</f>
        <v>600</v>
      </c>
      <c r="E220" s="11"/>
      <c r="F220" s="98">
        <f>SUM(F217:F219)</f>
        <v>1</v>
      </c>
      <c r="G220" s="14">
        <f>SUM(G217:G219)</f>
        <v>1</v>
      </c>
      <c r="H220" s="3"/>
      <c r="L220" s="3"/>
      <c r="M220" s="3"/>
    </row>
    <row r="221" spans="1:13" ht="15" hidden="1" outlineLevel="1">
      <c r="A221" s="5" t="s">
        <v>2160</v>
      </c>
      <c r="B221" s="63" t="s">
        <v>2891</v>
      </c>
      <c r="E221" s="11"/>
      <c r="F221" s="40">
        <f>IF($C$220=0,"",IF(C221="[for completion]","",C221/$C$220))</f>
        <v>0</v>
      </c>
      <c r="G221" s="40">
        <f>IF($C$220=0,"",IF(C221="[for completion]","",C221/$C$220))</f>
        <v>0</v>
      </c>
      <c r="H221" s="3"/>
      <c r="L221" s="3"/>
      <c r="M221" s="3"/>
    </row>
    <row r="222" spans="1:13" ht="15" hidden="1" outlineLevel="1">
      <c r="A222" s="5" t="s">
        <v>2161</v>
      </c>
      <c r="B222" s="63" t="s">
        <v>2891</v>
      </c>
      <c r="E222" s="11"/>
      <c r="F222" s="40">
        <f aca="true" t="shared" si="21" ref="F222:F227">IF($C$220=0,"",IF(C222="[for completion]","",C222/$C$220))</f>
        <v>0</v>
      </c>
      <c r="G222" s="40">
        <f aca="true" t="shared" si="22" ref="G222:G227">IF($C$220=0,"",IF(C222="[for completion]","",C222/$C$220))</f>
        <v>0</v>
      </c>
      <c r="H222" s="3"/>
      <c r="L222" s="3"/>
      <c r="M222" s="3"/>
    </row>
    <row r="223" spans="1:13" ht="15" hidden="1" outlineLevel="1">
      <c r="A223" s="5" t="s">
        <v>2162</v>
      </c>
      <c r="B223" s="63" t="s">
        <v>2891</v>
      </c>
      <c r="E223" s="11"/>
      <c r="F223" s="40">
        <f t="shared" si="21"/>
        <v>0</v>
      </c>
      <c r="G223" s="40">
        <f t="shared" si="22"/>
        <v>0</v>
      </c>
      <c r="H223" s="3"/>
      <c r="L223" s="3"/>
      <c r="M223" s="3"/>
    </row>
    <row r="224" spans="1:13" ht="15" hidden="1" outlineLevel="1">
      <c r="A224" s="5" t="s">
        <v>2163</v>
      </c>
      <c r="B224" s="63" t="s">
        <v>2891</v>
      </c>
      <c r="E224" s="11"/>
      <c r="F224" s="40">
        <f t="shared" si="21"/>
        <v>0</v>
      </c>
      <c r="G224" s="40">
        <f t="shared" si="22"/>
        <v>0</v>
      </c>
      <c r="H224" s="3"/>
      <c r="L224" s="3"/>
      <c r="M224" s="3"/>
    </row>
    <row r="225" spans="1:13" ht="15" hidden="1" outlineLevel="1">
      <c r="A225" s="5" t="s">
        <v>2164</v>
      </c>
      <c r="B225" s="63" t="s">
        <v>2891</v>
      </c>
      <c r="E225" s="11"/>
      <c r="F225" s="40">
        <f t="shared" si="21"/>
        <v>0</v>
      </c>
      <c r="G225" s="40">
        <f t="shared" si="22"/>
        <v>0</v>
      </c>
      <c r="H225" s="3"/>
      <c r="L225" s="3"/>
      <c r="M225" s="3"/>
    </row>
    <row r="226" spans="1:13" ht="15" hidden="1" outlineLevel="1">
      <c r="A226" s="5" t="s">
        <v>2165</v>
      </c>
      <c r="B226" s="63" t="s">
        <v>2891</v>
      </c>
      <c r="E226" s="7"/>
      <c r="F226" s="40">
        <f t="shared" si="21"/>
        <v>0</v>
      </c>
      <c r="G226" s="40">
        <f t="shared" si="22"/>
        <v>0</v>
      </c>
      <c r="H226" s="3"/>
      <c r="L226" s="3"/>
      <c r="M226" s="3"/>
    </row>
    <row r="227" spans="1:13" ht="15" hidden="1" outlineLevel="1">
      <c r="A227" s="5" t="s">
        <v>2166</v>
      </c>
      <c r="B227" s="63" t="s">
        <v>2891</v>
      </c>
      <c r="E227" s="11"/>
      <c r="F227" s="40">
        <f t="shared" si="21"/>
        <v>0</v>
      </c>
      <c r="G227" s="40">
        <f t="shared" si="22"/>
        <v>0</v>
      </c>
      <c r="H227" s="3"/>
      <c r="L227" s="3"/>
      <c r="M227" s="3"/>
    </row>
    <row r="228" spans="1:13" ht="15" customHeight="1" collapsed="1">
      <c r="A228" s="39"/>
      <c r="B228" s="56" t="s">
        <v>2307</v>
      </c>
      <c r="C228" s="39"/>
      <c r="D228" s="39"/>
      <c r="E228" s="38"/>
      <c r="F228" s="41"/>
      <c r="G228" s="41"/>
      <c r="H228" s="3"/>
      <c r="L228" s="3"/>
      <c r="M228" s="3"/>
    </row>
    <row r="229" spans="1:13" ht="30">
      <c r="A229" s="5" t="s">
        <v>2159</v>
      </c>
      <c r="B229" s="7" t="s">
        <v>2780</v>
      </c>
      <c r="C229" s="58" t="s">
        <v>2690</v>
      </c>
      <c r="H229" s="3"/>
      <c r="L229" s="3"/>
      <c r="M229" s="3"/>
    </row>
    <row r="230" spans="1:13" ht="15" customHeight="1">
      <c r="A230" s="39"/>
      <c r="B230" s="56" t="s">
        <v>2308</v>
      </c>
      <c r="C230" s="39"/>
      <c r="D230" s="39"/>
      <c r="E230" s="38"/>
      <c r="F230" s="41"/>
      <c r="G230" s="41"/>
      <c r="H230" s="3"/>
      <c r="L230" s="3"/>
      <c r="M230" s="3"/>
    </row>
    <row r="231" spans="1:13" ht="15">
      <c r="A231" s="5" t="s">
        <v>2167</v>
      </c>
      <c r="B231" s="5" t="s">
        <v>539</v>
      </c>
      <c r="C231" s="5">
        <v>0</v>
      </c>
      <c r="E231" s="7"/>
      <c r="H231" s="3"/>
      <c r="L231" s="3"/>
      <c r="M231" s="3"/>
    </row>
    <row r="232" spans="1:13" ht="15">
      <c r="A232" s="5" t="s">
        <v>2168</v>
      </c>
      <c r="B232" s="82" t="s">
        <v>2975</v>
      </c>
      <c r="C232" s="5" t="s">
        <v>2731</v>
      </c>
      <c r="E232" s="7"/>
      <c r="H232" s="3"/>
      <c r="L232" s="3"/>
      <c r="M232" s="3"/>
    </row>
    <row r="233" spans="1:13" ht="15">
      <c r="A233" s="5" t="s">
        <v>2169</v>
      </c>
      <c r="B233" s="82" t="s">
        <v>2976</v>
      </c>
      <c r="C233" s="5" t="s">
        <v>2731</v>
      </c>
      <c r="E233" s="7"/>
      <c r="H233" s="3"/>
      <c r="L233" s="3"/>
      <c r="M233" s="3"/>
    </row>
    <row r="234" spans="1:13" ht="15" hidden="1" outlineLevel="1">
      <c r="A234" s="5" t="s">
        <v>2170</v>
      </c>
      <c r="B234" s="54" t="s">
        <v>2986</v>
      </c>
      <c r="C234" s="7"/>
      <c r="D234" s="7"/>
      <c r="E234" s="7"/>
      <c r="H234" s="3"/>
      <c r="L234" s="3"/>
      <c r="M234" s="3"/>
    </row>
    <row r="235" spans="1:13" ht="15" hidden="1" outlineLevel="1">
      <c r="A235" s="5" t="s">
        <v>2171</v>
      </c>
      <c r="B235" s="54" t="s">
        <v>2985</v>
      </c>
      <c r="C235" s="7"/>
      <c r="D235" s="7"/>
      <c r="E235" s="7"/>
      <c r="H235" s="3"/>
      <c r="L235" s="3"/>
      <c r="M235" s="3"/>
    </row>
    <row r="236" spans="1:13" ht="15" hidden="1" outlineLevel="1">
      <c r="A236" s="5" t="s">
        <v>2172</v>
      </c>
      <c r="B236" s="54" t="s">
        <v>2987</v>
      </c>
      <c r="C236" s="7"/>
      <c r="D236" s="7"/>
      <c r="E236" s="7"/>
      <c r="H236" s="3"/>
      <c r="L236" s="3"/>
      <c r="M236" s="3"/>
    </row>
    <row r="237" spans="1:13" ht="15" hidden="1" outlineLevel="1">
      <c r="A237" s="5" t="s">
        <v>2173</v>
      </c>
      <c r="C237" s="7"/>
      <c r="D237" s="7"/>
      <c r="E237" s="7"/>
      <c r="H237" s="3"/>
      <c r="L237" s="3"/>
      <c r="M237" s="3"/>
    </row>
    <row r="238" spans="1:13" ht="15" hidden="1" outlineLevel="1">
      <c r="A238" s="5" t="s">
        <v>2174</v>
      </c>
      <c r="C238" s="7"/>
      <c r="D238" s="7"/>
      <c r="E238" s="7"/>
      <c r="H238" s="3"/>
      <c r="L238" s="3"/>
      <c r="M238" s="3"/>
    </row>
    <row r="239" spans="1:14" ht="15" hidden="1" outlineLevel="1">
      <c r="A239" s="5" t="s">
        <v>2175</v>
      </c>
      <c r="D239"/>
      <c r="E239"/>
      <c r="F239"/>
      <c r="G239"/>
      <c r="H239" s="3"/>
      <c r="K239" s="59"/>
      <c r="L239" s="59"/>
      <c r="M239" s="59"/>
      <c r="N239" s="59"/>
    </row>
    <row r="240" spans="1:14" ht="15" hidden="1" outlineLevel="1">
      <c r="A240" s="5" t="s">
        <v>2176</v>
      </c>
      <c r="D240"/>
      <c r="E240"/>
      <c r="F240"/>
      <c r="G240"/>
      <c r="H240" s="3"/>
      <c r="K240" s="59"/>
      <c r="L240" s="59"/>
      <c r="M240" s="59"/>
      <c r="N240" s="59"/>
    </row>
    <row r="241" spans="1:14" ht="15" hidden="1" outlineLevel="1">
      <c r="A241" s="5" t="s">
        <v>2177</v>
      </c>
      <c r="D241"/>
      <c r="E241"/>
      <c r="F241"/>
      <c r="G241"/>
      <c r="H241" s="3"/>
      <c r="K241" s="59"/>
      <c r="L241" s="59"/>
      <c r="M241" s="59"/>
      <c r="N241" s="59"/>
    </row>
    <row r="242" spans="1:14" ht="15" hidden="1" outlineLevel="1">
      <c r="A242" s="5" t="s">
        <v>2178</v>
      </c>
      <c r="D242"/>
      <c r="E242"/>
      <c r="F242"/>
      <c r="G242"/>
      <c r="H242" s="3"/>
      <c r="K242" s="59"/>
      <c r="L242" s="59"/>
      <c r="M242" s="59"/>
      <c r="N242" s="59"/>
    </row>
    <row r="243" spans="1:14" ht="15" hidden="1" outlineLevel="1">
      <c r="A243" s="5" t="s">
        <v>2179</v>
      </c>
      <c r="D243"/>
      <c r="E243"/>
      <c r="F243"/>
      <c r="G243"/>
      <c r="H243" s="3"/>
      <c r="K243" s="59"/>
      <c r="L243" s="59"/>
      <c r="M243" s="59"/>
      <c r="N243" s="59"/>
    </row>
    <row r="244" spans="1:14" ht="15" hidden="1" outlineLevel="1">
      <c r="A244" s="5" t="s">
        <v>2180</v>
      </c>
      <c r="D244"/>
      <c r="E244"/>
      <c r="F244"/>
      <c r="G244"/>
      <c r="H244" s="3"/>
      <c r="K244" s="59"/>
      <c r="L244" s="59"/>
      <c r="M244" s="59"/>
      <c r="N244" s="59"/>
    </row>
    <row r="245" spans="1:14" ht="15" hidden="1" outlineLevel="1">
      <c r="A245" s="5" t="s">
        <v>2181</v>
      </c>
      <c r="D245"/>
      <c r="E245"/>
      <c r="F245"/>
      <c r="G245"/>
      <c r="H245" s="3"/>
      <c r="K245" s="59"/>
      <c r="L245" s="59"/>
      <c r="M245" s="59"/>
      <c r="N245" s="59"/>
    </row>
    <row r="246" spans="1:14" ht="15" hidden="1" outlineLevel="1">
      <c r="A246" s="5" t="s">
        <v>2182</v>
      </c>
      <c r="D246"/>
      <c r="E246"/>
      <c r="F246"/>
      <c r="G246"/>
      <c r="H246" s="3"/>
      <c r="K246" s="59"/>
      <c r="L246" s="59"/>
      <c r="M246" s="59"/>
      <c r="N246" s="59"/>
    </row>
    <row r="247" spans="1:14" ht="15" hidden="1" outlineLevel="1">
      <c r="A247" s="5" t="s">
        <v>2183</v>
      </c>
      <c r="D247"/>
      <c r="E247"/>
      <c r="F247"/>
      <c r="G247"/>
      <c r="H247" s="3"/>
      <c r="K247" s="59"/>
      <c r="L247" s="59"/>
      <c r="M247" s="59"/>
      <c r="N247" s="59"/>
    </row>
    <row r="248" spans="1:14" ht="15" hidden="1" outlineLevel="1">
      <c r="A248" s="5" t="s">
        <v>2184</v>
      </c>
      <c r="D248"/>
      <c r="E248"/>
      <c r="F248"/>
      <c r="G248"/>
      <c r="H248" s="3"/>
      <c r="K248" s="59"/>
      <c r="L248" s="59"/>
      <c r="M248" s="59"/>
      <c r="N248" s="59"/>
    </row>
    <row r="249" spans="1:14" ht="15" hidden="1" outlineLevel="1">
      <c r="A249" s="5" t="s">
        <v>2185</v>
      </c>
      <c r="D249"/>
      <c r="E249"/>
      <c r="F249"/>
      <c r="G249"/>
      <c r="H249" s="3"/>
      <c r="K249" s="59"/>
      <c r="L249" s="59"/>
      <c r="M249" s="59"/>
      <c r="N249" s="59"/>
    </row>
    <row r="250" spans="1:14" ht="15" hidden="1" outlineLevel="1">
      <c r="A250" s="5" t="s">
        <v>2186</v>
      </c>
      <c r="D250"/>
      <c r="E250"/>
      <c r="F250"/>
      <c r="G250"/>
      <c r="H250" s="3"/>
      <c r="K250" s="59"/>
      <c r="L250" s="59"/>
      <c r="M250" s="59"/>
      <c r="N250" s="59"/>
    </row>
    <row r="251" spans="1:14" ht="15" hidden="1" outlineLevel="1">
      <c r="A251" s="5" t="s">
        <v>2187</v>
      </c>
      <c r="D251"/>
      <c r="E251"/>
      <c r="F251"/>
      <c r="G251"/>
      <c r="H251" s="3"/>
      <c r="K251" s="59"/>
      <c r="L251" s="59"/>
      <c r="M251" s="59"/>
      <c r="N251" s="59"/>
    </row>
    <row r="252" spans="1:14" ht="15" hidden="1" outlineLevel="1">
      <c r="A252" s="5" t="s">
        <v>2188</v>
      </c>
      <c r="D252"/>
      <c r="E252"/>
      <c r="F252"/>
      <c r="G252"/>
      <c r="H252" s="3"/>
      <c r="K252" s="59"/>
      <c r="L252" s="59"/>
      <c r="M252" s="59"/>
      <c r="N252" s="59"/>
    </row>
    <row r="253" spans="1:14" ht="15" hidden="1" outlineLevel="1">
      <c r="A253" s="5" t="s">
        <v>2189</v>
      </c>
      <c r="D253"/>
      <c r="E253"/>
      <c r="F253"/>
      <c r="G253"/>
      <c r="H253" s="3"/>
      <c r="K253" s="59"/>
      <c r="L253" s="59"/>
      <c r="M253" s="59"/>
      <c r="N253" s="59"/>
    </row>
    <row r="254" spans="1:14" ht="15" hidden="1" outlineLevel="1">
      <c r="A254" s="5" t="s">
        <v>2190</v>
      </c>
      <c r="D254"/>
      <c r="E254"/>
      <c r="F254"/>
      <c r="G254"/>
      <c r="H254" s="3"/>
      <c r="K254" s="59"/>
      <c r="L254" s="59"/>
      <c r="M254" s="59"/>
      <c r="N254" s="59"/>
    </row>
    <row r="255" spans="1:14" ht="15" hidden="1" outlineLevel="1">
      <c r="A255" s="5" t="s">
        <v>2191</v>
      </c>
      <c r="D255"/>
      <c r="E255"/>
      <c r="F255"/>
      <c r="G255"/>
      <c r="H255" s="3"/>
      <c r="K255" s="59"/>
      <c r="L255" s="59"/>
      <c r="M255" s="59"/>
      <c r="N255" s="59"/>
    </row>
    <row r="256" spans="1:14" ht="15" hidden="1" outlineLevel="1">
      <c r="A256" s="5" t="s">
        <v>2192</v>
      </c>
      <c r="D256"/>
      <c r="E256"/>
      <c r="F256"/>
      <c r="G256"/>
      <c r="H256" s="3"/>
      <c r="K256" s="59"/>
      <c r="L256" s="59"/>
      <c r="M256" s="59"/>
      <c r="N256" s="59"/>
    </row>
    <row r="257" spans="1:14" ht="15" hidden="1" outlineLevel="1">
      <c r="A257" s="5" t="s">
        <v>2193</v>
      </c>
      <c r="D257"/>
      <c r="E257"/>
      <c r="F257"/>
      <c r="G257"/>
      <c r="H257" s="3"/>
      <c r="K257" s="59"/>
      <c r="L257" s="59"/>
      <c r="M257" s="59"/>
      <c r="N257" s="59"/>
    </row>
    <row r="258" spans="1:14" ht="15" hidden="1" outlineLevel="1">
      <c r="A258" s="5" t="s">
        <v>2194</v>
      </c>
      <c r="D258"/>
      <c r="E258"/>
      <c r="F258"/>
      <c r="G258"/>
      <c r="H258" s="3"/>
      <c r="K258" s="59"/>
      <c r="L258" s="59"/>
      <c r="M258" s="59"/>
      <c r="N258" s="59"/>
    </row>
    <row r="259" spans="1:14" ht="15" hidden="1" outlineLevel="1">
      <c r="A259" s="5" t="s">
        <v>2195</v>
      </c>
      <c r="D259"/>
      <c r="E259"/>
      <c r="F259"/>
      <c r="G259"/>
      <c r="H259" s="3"/>
      <c r="K259" s="59"/>
      <c r="L259" s="59"/>
      <c r="M259" s="59"/>
      <c r="N259" s="59"/>
    </row>
    <row r="260" spans="1:14" ht="15" hidden="1" outlineLevel="1">
      <c r="A260" s="5" t="s">
        <v>2196</v>
      </c>
      <c r="D260"/>
      <c r="E260"/>
      <c r="F260"/>
      <c r="G260"/>
      <c r="H260" s="3"/>
      <c r="K260" s="59"/>
      <c r="L260" s="59"/>
      <c r="M260" s="59"/>
      <c r="N260" s="59"/>
    </row>
    <row r="261" spans="1:14" ht="15" hidden="1" outlineLevel="1">
      <c r="A261" s="5" t="s">
        <v>2197</v>
      </c>
      <c r="D261"/>
      <c r="E261"/>
      <c r="F261"/>
      <c r="G261"/>
      <c r="H261" s="3"/>
      <c r="K261" s="59"/>
      <c r="L261" s="59"/>
      <c r="M261" s="59"/>
      <c r="N261" s="59"/>
    </row>
    <row r="262" spans="1:14" ht="15" hidden="1" outlineLevel="1">
      <c r="A262" s="5" t="s">
        <v>2198</v>
      </c>
      <c r="D262"/>
      <c r="E262"/>
      <c r="F262"/>
      <c r="G262"/>
      <c r="H262" s="3"/>
      <c r="K262" s="59"/>
      <c r="L262" s="59"/>
      <c r="M262" s="59"/>
      <c r="N262" s="59"/>
    </row>
    <row r="263" spans="1:14" ht="15" hidden="1" outlineLevel="1">
      <c r="A263" s="5" t="s">
        <v>2199</v>
      </c>
      <c r="D263"/>
      <c r="E263"/>
      <c r="F263"/>
      <c r="G263"/>
      <c r="H263" s="3"/>
      <c r="K263" s="59"/>
      <c r="L263" s="59"/>
      <c r="M263" s="59"/>
      <c r="N263" s="59"/>
    </row>
    <row r="264" spans="1:14" ht="15" hidden="1" outlineLevel="1">
      <c r="A264" s="5" t="s">
        <v>2200</v>
      </c>
      <c r="D264"/>
      <c r="E264"/>
      <c r="F264"/>
      <c r="G264"/>
      <c r="H264" s="3"/>
      <c r="K264" s="59"/>
      <c r="L264" s="59"/>
      <c r="M264" s="59"/>
      <c r="N264" s="59"/>
    </row>
    <row r="265" spans="1:14" ht="15" hidden="1" outlineLevel="1">
      <c r="A265" s="5" t="s">
        <v>2201</v>
      </c>
      <c r="D265"/>
      <c r="E265"/>
      <c r="F265"/>
      <c r="G265"/>
      <c r="H265" s="3"/>
      <c r="K265" s="59"/>
      <c r="L265" s="59"/>
      <c r="M265" s="59"/>
      <c r="N265" s="59"/>
    </row>
    <row r="266" spans="1:14" ht="15" hidden="1" outlineLevel="1">
      <c r="A266" s="5" t="s">
        <v>2202</v>
      </c>
      <c r="D266"/>
      <c r="E266"/>
      <c r="F266"/>
      <c r="G266"/>
      <c r="H266" s="3"/>
      <c r="K266" s="59"/>
      <c r="L266" s="59"/>
      <c r="M266" s="59"/>
      <c r="N266" s="59"/>
    </row>
    <row r="267" spans="1:14" ht="15" hidden="1" outlineLevel="1">
      <c r="A267" s="5" t="s">
        <v>2203</v>
      </c>
      <c r="D267"/>
      <c r="E267"/>
      <c r="F267"/>
      <c r="G267"/>
      <c r="H267" s="3"/>
      <c r="K267" s="59"/>
      <c r="L267" s="59"/>
      <c r="M267" s="59"/>
      <c r="N267" s="59"/>
    </row>
    <row r="268" spans="1:14" ht="15" hidden="1" outlineLevel="1">
      <c r="A268" s="5" t="s">
        <v>2204</v>
      </c>
      <c r="D268"/>
      <c r="E268"/>
      <c r="F268"/>
      <c r="G268"/>
      <c r="H268" s="3"/>
      <c r="K268" s="59"/>
      <c r="L268" s="59"/>
      <c r="M268" s="59"/>
      <c r="N268" s="59"/>
    </row>
    <row r="269" spans="1:14" ht="15" hidden="1" outlineLevel="1">
      <c r="A269" s="5" t="s">
        <v>2205</v>
      </c>
      <c r="D269"/>
      <c r="E269"/>
      <c r="F269"/>
      <c r="G269"/>
      <c r="H269" s="3"/>
      <c r="K269" s="59"/>
      <c r="L269" s="59"/>
      <c r="M269" s="59"/>
      <c r="N269" s="59"/>
    </row>
    <row r="270" spans="1:14" ht="15" hidden="1" outlineLevel="1">
      <c r="A270" s="5" t="s">
        <v>2206</v>
      </c>
      <c r="D270"/>
      <c r="E270"/>
      <c r="F270"/>
      <c r="G270"/>
      <c r="H270" s="3"/>
      <c r="K270" s="59"/>
      <c r="L270" s="59"/>
      <c r="M270" s="59"/>
      <c r="N270" s="59"/>
    </row>
    <row r="271" spans="1:14" ht="15" hidden="1" outlineLevel="1">
      <c r="A271" s="5" t="s">
        <v>2207</v>
      </c>
      <c r="D271"/>
      <c r="E271"/>
      <c r="F271"/>
      <c r="G271"/>
      <c r="H271" s="3"/>
      <c r="K271" s="59"/>
      <c r="L271" s="59"/>
      <c r="M271" s="59"/>
      <c r="N271" s="59"/>
    </row>
    <row r="272" spans="1:14" ht="15" hidden="1" outlineLevel="1">
      <c r="A272" s="5" t="s">
        <v>2208</v>
      </c>
      <c r="D272"/>
      <c r="E272"/>
      <c r="F272"/>
      <c r="G272"/>
      <c r="H272" s="3"/>
      <c r="K272" s="59"/>
      <c r="L272" s="59"/>
      <c r="M272" s="59"/>
      <c r="N272" s="59"/>
    </row>
    <row r="273" spans="1:14" ht="15" hidden="1" outlineLevel="1">
      <c r="A273" s="5" t="s">
        <v>2209</v>
      </c>
      <c r="D273"/>
      <c r="E273"/>
      <c r="F273"/>
      <c r="G273"/>
      <c r="H273" s="3"/>
      <c r="K273" s="59"/>
      <c r="L273" s="59"/>
      <c r="M273" s="59"/>
      <c r="N273" s="59"/>
    </row>
    <row r="274" spans="1:14" ht="15" hidden="1" outlineLevel="1">
      <c r="A274" s="5" t="s">
        <v>2210</v>
      </c>
      <c r="D274"/>
      <c r="E274"/>
      <c r="F274"/>
      <c r="G274"/>
      <c r="H274" s="3"/>
      <c r="K274" s="59"/>
      <c r="L274" s="59"/>
      <c r="M274" s="59"/>
      <c r="N274" s="59"/>
    </row>
    <row r="275" spans="1:14" ht="15" hidden="1" outlineLevel="1">
      <c r="A275" s="5" t="s">
        <v>2211</v>
      </c>
      <c r="D275"/>
      <c r="E275"/>
      <c r="F275"/>
      <c r="G275"/>
      <c r="H275" s="3"/>
      <c r="K275" s="59"/>
      <c r="L275" s="59"/>
      <c r="M275" s="59"/>
      <c r="N275" s="59"/>
    </row>
    <row r="276" spans="1:14" ht="15" hidden="1" outlineLevel="1">
      <c r="A276" s="5" t="s">
        <v>2212</v>
      </c>
      <c r="D276"/>
      <c r="E276"/>
      <c r="F276"/>
      <c r="G276"/>
      <c r="H276" s="3"/>
      <c r="K276" s="59"/>
      <c r="L276" s="59"/>
      <c r="M276" s="59"/>
      <c r="N276" s="59"/>
    </row>
    <row r="277" spans="1:14" ht="15" hidden="1" outlineLevel="1">
      <c r="A277" s="5" t="s">
        <v>2213</v>
      </c>
      <c r="D277"/>
      <c r="E277"/>
      <c r="F277"/>
      <c r="G277"/>
      <c r="H277" s="3"/>
      <c r="K277" s="59"/>
      <c r="L277" s="59"/>
      <c r="M277" s="59"/>
      <c r="N277" s="59"/>
    </row>
    <row r="278" spans="1:14" ht="15" hidden="1" outlineLevel="1">
      <c r="A278" s="5" t="s">
        <v>2214</v>
      </c>
      <c r="D278"/>
      <c r="E278"/>
      <c r="F278"/>
      <c r="G278"/>
      <c r="H278" s="3"/>
      <c r="K278" s="59"/>
      <c r="L278" s="59"/>
      <c r="M278" s="59"/>
      <c r="N278" s="59"/>
    </row>
    <row r="279" spans="1:14" ht="15" hidden="1" outlineLevel="1">
      <c r="A279" s="5" t="s">
        <v>2215</v>
      </c>
      <c r="D279"/>
      <c r="E279"/>
      <c r="F279"/>
      <c r="G279"/>
      <c r="H279" s="3"/>
      <c r="K279" s="59"/>
      <c r="L279" s="59"/>
      <c r="M279" s="59"/>
      <c r="N279" s="59"/>
    </row>
    <row r="280" spans="1:14" ht="15" hidden="1" outlineLevel="1">
      <c r="A280" s="5" t="s">
        <v>2216</v>
      </c>
      <c r="D280"/>
      <c r="E280"/>
      <c r="F280"/>
      <c r="G280"/>
      <c r="H280" s="3"/>
      <c r="K280" s="59"/>
      <c r="L280" s="59"/>
      <c r="M280" s="59"/>
      <c r="N280" s="59"/>
    </row>
    <row r="281" spans="1:14" ht="15" hidden="1" outlineLevel="1">
      <c r="A281" s="5" t="s">
        <v>2217</v>
      </c>
      <c r="D281"/>
      <c r="E281"/>
      <c r="F281"/>
      <c r="G281"/>
      <c r="H281" s="3"/>
      <c r="K281" s="59"/>
      <c r="L281" s="59"/>
      <c r="M281" s="59"/>
      <c r="N281" s="59"/>
    </row>
    <row r="282" spans="1:14" ht="15" hidden="1" outlineLevel="1">
      <c r="A282" s="5" t="s">
        <v>2218</v>
      </c>
      <c r="D282"/>
      <c r="E282"/>
      <c r="F282"/>
      <c r="G282"/>
      <c r="H282" s="3"/>
      <c r="K282" s="59"/>
      <c r="L282" s="59"/>
      <c r="M282" s="59"/>
      <c r="N282" s="59"/>
    </row>
    <row r="283" spans="1:14" ht="15" hidden="1" outlineLevel="1">
      <c r="A283" s="5" t="s">
        <v>2219</v>
      </c>
      <c r="D283"/>
      <c r="E283"/>
      <c r="F283"/>
      <c r="G283"/>
      <c r="H283" s="3"/>
      <c r="K283" s="59"/>
      <c r="L283" s="59"/>
      <c r="M283" s="59"/>
      <c r="N283" s="59"/>
    </row>
    <row r="284" spans="1:14" ht="15" hidden="1" outlineLevel="1">
      <c r="A284" s="5" t="s">
        <v>2220</v>
      </c>
      <c r="D284"/>
      <c r="E284"/>
      <c r="F284"/>
      <c r="G284"/>
      <c r="H284" s="3"/>
      <c r="K284" s="59"/>
      <c r="L284" s="59"/>
      <c r="M284" s="59"/>
      <c r="N284" s="59"/>
    </row>
    <row r="285" spans="1:13" ht="37.5" collapsed="1">
      <c r="A285" s="21"/>
      <c r="B285" s="21" t="s">
        <v>2950</v>
      </c>
      <c r="C285" s="21" t="s">
        <v>2811</v>
      </c>
      <c r="D285" s="21" t="s">
        <v>2811</v>
      </c>
      <c r="E285" s="21"/>
      <c r="F285" s="18"/>
      <c r="G285" s="19"/>
      <c r="H285" s="3"/>
      <c r="I285" s="57"/>
      <c r="J285" s="57"/>
      <c r="K285" s="57"/>
      <c r="L285" s="57"/>
      <c r="M285" s="4"/>
    </row>
    <row r="286" spans="1:13" ht="18.75">
      <c r="A286" s="83" t="s">
        <v>2977</v>
      </c>
      <c r="B286" s="84"/>
      <c r="C286" s="84"/>
      <c r="D286" s="84"/>
      <c r="E286" s="84"/>
      <c r="F286" s="85"/>
      <c r="G286" s="84"/>
      <c r="H286" s="3"/>
      <c r="I286" s="57"/>
      <c r="J286" s="57"/>
      <c r="K286" s="57"/>
      <c r="L286" s="57"/>
      <c r="M286" s="4"/>
    </row>
    <row r="287" spans="1:13" ht="18.75">
      <c r="A287" s="83" t="s">
        <v>2978</v>
      </c>
      <c r="B287" s="84"/>
      <c r="C287" s="84"/>
      <c r="D287" s="84"/>
      <c r="E287" s="84"/>
      <c r="F287" s="85"/>
      <c r="G287" s="84"/>
      <c r="H287" s="3"/>
      <c r="I287" s="57"/>
      <c r="J287" s="57"/>
      <c r="K287" s="57"/>
      <c r="L287" s="57"/>
      <c r="M287" s="4"/>
    </row>
    <row r="288" spans="1:14" ht="15">
      <c r="A288" s="5" t="s">
        <v>2221</v>
      </c>
      <c r="B288" s="54" t="s">
        <v>2803</v>
      </c>
      <c r="C288" s="58">
        <f>ROW(B38)</f>
        <v>38</v>
      </c>
      <c r="E288" s="14"/>
      <c r="F288" s="14"/>
      <c r="G288" s="14"/>
      <c r="H288" s="3"/>
      <c r="I288" s="54"/>
      <c r="J288" s="58"/>
      <c r="L288" s="14"/>
      <c r="M288" s="14"/>
      <c r="N288" s="14"/>
    </row>
    <row r="289" spans="1:13" ht="15">
      <c r="A289" s="5" t="s">
        <v>2222</v>
      </c>
      <c r="B289" s="54" t="s">
        <v>2804</v>
      </c>
      <c r="C289" s="58">
        <f>ROW(B39)</f>
        <v>39</v>
      </c>
      <c r="E289" s="14"/>
      <c r="F289" s="14"/>
      <c r="H289" s="3"/>
      <c r="I289" s="54"/>
      <c r="J289" s="58"/>
      <c r="L289" s="14"/>
      <c r="M289" s="14"/>
    </row>
    <row r="290" spans="1:14" ht="15">
      <c r="A290" s="5" t="s">
        <v>2223</v>
      </c>
      <c r="B290" s="54" t="s">
        <v>2783</v>
      </c>
      <c r="C290" s="58" t="str">
        <f>ROW('B1. HTT Mortgage Assets'!B43)&amp;" for Mortgage Assets"</f>
        <v>43 for Mortgage Assets</v>
      </c>
      <c r="D290" s="58"/>
      <c r="E290" s="45"/>
      <c r="F290" s="14"/>
      <c r="G290" s="45"/>
      <c r="H290" s="3"/>
      <c r="I290" s="54"/>
      <c r="J290" s="58"/>
      <c r="K290" s="58"/>
      <c r="L290" s="45"/>
      <c r="M290" s="14"/>
      <c r="N290" s="45"/>
    </row>
    <row r="291" spans="1:10" ht="15">
      <c r="A291" s="5" t="s">
        <v>2224</v>
      </c>
      <c r="B291" s="54" t="s">
        <v>2805</v>
      </c>
      <c r="C291" s="58">
        <f>ROW(B52)</f>
        <v>52</v>
      </c>
      <c r="H291" s="3"/>
      <c r="I291" s="54"/>
      <c r="J291" s="58"/>
    </row>
    <row r="292" spans="1:14" ht="15">
      <c r="A292" s="5" t="s">
        <v>2225</v>
      </c>
      <c r="B292" s="54" t="s">
        <v>2806</v>
      </c>
      <c r="C292" s="78" t="str">
        <f>ROW('B1. HTT Mortgage Assets'!B186)&amp;" for Residential Mortgage Assets"</f>
        <v>186 for Residential Mortgage Assets</v>
      </c>
      <c r="D292" s="58" t="str">
        <f>ROW('B1. HTT Mortgage Assets'!B287)&amp;" for Commercial Mortgage Assets"</f>
        <v>287 for Commercial Mortgage Assets</v>
      </c>
      <c r="E292" s="45"/>
      <c r="F292" s="58"/>
      <c r="G292" s="45"/>
      <c r="H292" s="3"/>
      <c r="I292" s="54"/>
      <c r="J292" s="59"/>
      <c r="K292" s="58"/>
      <c r="L292" s="45"/>
      <c r="N292" s="45"/>
    </row>
    <row r="293" spans="1:13" ht="15">
      <c r="A293" s="5" t="s">
        <v>2226</v>
      </c>
      <c r="B293" s="54" t="s">
        <v>3003</v>
      </c>
      <c r="C293" s="58" t="str">
        <f>ROW('B1. HTT Mortgage Assets'!B149)&amp;" for Mortgage Assets"</f>
        <v>149 for Mortgage Assets</v>
      </c>
      <c r="D293" s="58">
        <f>ROW(B163)</f>
        <v>163</v>
      </c>
      <c r="F293" s="58"/>
      <c r="H293" s="3"/>
      <c r="I293" s="54"/>
      <c r="M293" s="45"/>
    </row>
    <row r="294" spans="1:13" ht="15">
      <c r="A294" s="5" t="s">
        <v>2227</v>
      </c>
      <c r="B294" s="54" t="s">
        <v>3004</v>
      </c>
      <c r="C294" s="58">
        <f>ROW(B111)</f>
        <v>111</v>
      </c>
      <c r="F294" s="45"/>
      <c r="H294" s="3"/>
      <c r="I294" s="54"/>
      <c r="J294" s="58"/>
      <c r="M294" s="45"/>
    </row>
    <row r="295" spans="1:13" ht="15">
      <c r="A295" s="5" t="s">
        <v>2228</v>
      </c>
      <c r="B295" s="54" t="s">
        <v>2807</v>
      </c>
      <c r="C295" s="58">
        <f>ROW(B163)</f>
        <v>163</v>
      </c>
      <c r="E295" s="45"/>
      <c r="F295" s="45"/>
      <c r="H295" s="3"/>
      <c r="I295" s="54"/>
      <c r="J295" s="58"/>
      <c r="L295" s="45"/>
      <c r="M295" s="45"/>
    </row>
    <row r="296" spans="1:13" ht="15">
      <c r="A296" s="5" t="s">
        <v>2229</v>
      </c>
      <c r="B296" s="54" t="s">
        <v>2808</v>
      </c>
      <c r="C296" s="58">
        <f>ROW(B137)</f>
        <v>137</v>
      </c>
      <c r="E296" s="45"/>
      <c r="F296" s="45"/>
      <c r="H296" s="3"/>
      <c r="I296" s="54"/>
      <c r="J296" s="58"/>
      <c r="L296" s="45"/>
      <c r="M296" s="45"/>
    </row>
    <row r="297" spans="1:12" ht="30">
      <c r="A297" s="5" t="s">
        <v>2230</v>
      </c>
      <c r="B297" s="5" t="s">
        <v>2969</v>
      </c>
      <c r="C297" s="58" t="str">
        <f>ROW('C. HTT Harmonised Glossary'!B17)&amp;" for Harmonised Glossary"</f>
        <v>17 for Harmonised Glossary</v>
      </c>
      <c r="E297" s="45"/>
      <c r="H297" s="3"/>
      <c r="J297" s="58"/>
      <c r="L297" s="45"/>
    </row>
    <row r="298" spans="1:12" ht="15">
      <c r="A298" s="5" t="s">
        <v>2231</v>
      </c>
      <c r="B298" s="54" t="s">
        <v>2809</v>
      </c>
      <c r="C298" s="58">
        <f>ROW(B65)</f>
        <v>65</v>
      </c>
      <c r="E298" s="45"/>
      <c r="H298" s="3"/>
      <c r="I298" s="54"/>
      <c r="J298" s="58"/>
      <c r="L298" s="45"/>
    </row>
    <row r="299" spans="1:12" ht="15">
      <c r="A299" s="5" t="s">
        <v>2232</v>
      </c>
      <c r="B299" s="54" t="s">
        <v>2810</v>
      </c>
      <c r="C299" s="58">
        <f>ROW(B88)</f>
        <v>88</v>
      </c>
      <c r="E299" s="45"/>
      <c r="H299" s="3"/>
      <c r="I299" s="54"/>
      <c r="J299" s="58"/>
      <c r="L299" s="45"/>
    </row>
    <row r="300" spans="1:12" ht="15">
      <c r="A300" s="5" t="s">
        <v>2233</v>
      </c>
      <c r="B300" s="54" t="s">
        <v>2784</v>
      </c>
      <c r="C300" s="58" t="str">
        <f>ROW('B1. HTT Mortgage Assets'!B179)&amp;" for Mortgage Assets"</f>
        <v>179 for Mortgage Assets</v>
      </c>
      <c r="D300" s="58"/>
      <c r="E300" s="45"/>
      <c r="H300" s="3"/>
      <c r="I300" s="54"/>
      <c r="J300" s="58"/>
      <c r="K300" s="58"/>
      <c r="L300" s="45"/>
    </row>
    <row r="301" spans="1:12" ht="15" hidden="1" outlineLevel="1">
      <c r="A301" s="5" t="s">
        <v>2234</v>
      </c>
      <c r="B301" s="54"/>
      <c r="C301" s="58"/>
      <c r="D301" s="58"/>
      <c r="E301" s="45"/>
      <c r="H301" s="3"/>
      <c r="I301" s="54"/>
      <c r="J301" s="58"/>
      <c r="K301" s="58"/>
      <c r="L301" s="45"/>
    </row>
    <row r="302" spans="1:12" ht="15" hidden="1" outlineLevel="1">
      <c r="A302" s="5" t="s">
        <v>2235</v>
      </c>
      <c r="B302" s="54"/>
      <c r="C302" s="58"/>
      <c r="D302" s="58"/>
      <c r="E302" s="45"/>
      <c r="H302" s="3"/>
      <c r="I302" s="54"/>
      <c r="J302" s="58"/>
      <c r="K302" s="58"/>
      <c r="L302" s="45"/>
    </row>
    <row r="303" spans="1:12" ht="15" hidden="1" outlineLevel="1">
      <c r="A303" s="5" t="s">
        <v>2236</v>
      </c>
      <c r="B303" s="54"/>
      <c r="C303" s="58"/>
      <c r="D303" s="58"/>
      <c r="E303" s="45"/>
      <c r="H303" s="3"/>
      <c r="I303" s="54"/>
      <c r="J303" s="58"/>
      <c r="K303" s="58"/>
      <c r="L303" s="45"/>
    </row>
    <row r="304" spans="1:12" ht="15" hidden="1" outlineLevel="1">
      <c r="A304" s="5" t="s">
        <v>2237</v>
      </c>
      <c r="B304" s="54"/>
      <c r="C304" s="58"/>
      <c r="D304" s="58"/>
      <c r="E304" s="45"/>
      <c r="H304" s="3"/>
      <c r="I304" s="54"/>
      <c r="J304" s="58"/>
      <c r="K304" s="58"/>
      <c r="L304" s="45"/>
    </row>
    <row r="305" spans="1:12" ht="15" hidden="1" outlineLevel="1">
      <c r="A305" s="5" t="s">
        <v>2238</v>
      </c>
      <c r="B305" s="54"/>
      <c r="C305" s="58"/>
      <c r="D305" s="58"/>
      <c r="E305" s="45"/>
      <c r="H305" s="3"/>
      <c r="I305" s="54"/>
      <c r="J305" s="58"/>
      <c r="K305" s="58"/>
      <c r="L305" s="45"/>
    </row>
    <row r="306" spans="1:12" ht="15" hidden="1" outlineLevel="1">
      <c r="A306" s="5" t="s">
        <v>2239</v>
      </c>
      <c r="B306" s="54"/>
      <c r="C306" s="58"/>
      <c r="D306" s="58"/>
      <c r="E306" s="45"/>
      <c r="H306" s="3"/>
      <c r="I306" s="54"/>
      <c r="J306" s="58"/>
      <c r="K306" s="58"/>
      <c r="L306" s="45"/>
    </row>
    <row r="307" spans="1:12" ht="15" hidden="1" outlineLevel="1">
      <c r="A307" s="5" t="s">
        <v>2240</v>
      </c>
      <c r="B307" s="54"/>
      <c r="C307" s="58"/>
      <c r="D307" s="58"/>
      <c r="E307" s="45"/>
      <c r="H307" s="3"/>
      <c r="I307" s="54"/>
      <c r="J307" s="58"/>
      <c r="K307" s="58"/>
      <c r="L307" s="45"/>
    </row>
    <row r="308" spans="1:12" ht="15" hidden="1" outlineLevel="1">
      <c r="A308" s="5" t="s">
        <v>2241</v>
      </c>
      <c r="B308" s="54"/>
      <c r="C308" s="58"/>
      <c r="D308" s="58"/>
      <c r="E308" s="45"/>
      <c r="H308" s="3"/>
      <c r="I308" s="54"/>
      <c r="J308" s="58"/>
      <c r="K308" s="58"/>
      <c r="L308" s="45"/>
    </row>
    <row r="309" spans="1:12" ht="15" hidden="1" outlineLevel="1">
      <c r="A309" s="5" t="s">
        <v>2242</v>
      </c>
      <c r="B309" s="54"/>
      <c r="C309" s="58"/>
      <c r="D309" s="58"/>
      <c r="E309" s="45"/>
      <c r="H309" s="3"/>
      <c r="I309" s="54"/>
      <c r="J309" s="58"/>
      <c r="K309" s="58"/>
      <c r="L309" s="45"/>
    </row>
    <row r="310" spans="1:8" ht="15" hidden="1" outlineLevel="1">
      <c r="A310" s="5" t="s">
        <v>2243</v>
      </c>
      <c r="H310" s="3"/>
    </row>
    <row r="311" spans="1:13" ht="37.5" collapsed="1">
      <c r="A311" s="18"/>
      <c r="B311" s="21" t="s">
        <v>2952</v>
      </c>
      <c r="C311" s="18"/>
      <c r="D311" s="18"/>
      <c r="E311" s="18"/>
      <c r="F311" s="18"/>
      <c r="G311" s="19"/>
      <c r="H311" s="3"/>
      <c r="I311" s="57"/>
      <c r="J311" s="4"/>
      <c r="K311" s="4"/>
      <c r="L311" s="4"/>
      <c r="M311" s="4"/>
    </row>
    <row r="312" spans="1:10" ht="15">
      <c r="A312" s="5" t="s">
        <v>2244</v>
      </c>
      <c r="B312" s="67" t="s">
        <v>2868</v>
      </c>
      <c r="C312" s="58">
        <f>ROW(B173)</f>
        <v>173</v>
      </c>
      <c r="H312" s="3"/>
      <c r="I312" s="67"/>
      <c r="J312" s="58"/>
    </row>
    <row r="313" spans="1:10" ht="15" hidden="1" outlineLevel="1">
      <c r="A313" s="5" t="s">
        <v>2245</v>
      </c>
      <c r="B313" s="67"/>
      <c r="C313" s="58"/>
      <c r="H313" s="3"/>
      <c r="I313" s="67"/>
      <c r="J313" s="58"/>
    </row>
    <row r="314" spans="1:10" ht="15" hidden="1" outlineLevel="1">
      <c r="A314" s="5" t="s">
        <v>2246</v>
      </c>
      <c r="B314" s="67"/>
      <c r="C314" s="58"/>
      <c r="H314" s="3"/>
      <c r="I314" s="67"/>
      <c r="J314" s="58"/>
    </row>
    <row r="315" spans="1:10" ht="15" hidden="1" outlineLevel="1">
      <c r="A315" s="5" t="s">
        <v>2247</v>
      </c>
      <c r="B315" s="67"/>
      <c r="C315" s="58"/>
      <c r="H315" s="3"/>
      <c r="I315" s="67"/>
      <c r="J315" s="58"/>
    </row>
    <row r="316" spans="1:10" ht="15" hidden="1" outlineLevel="1">
      <c r="A316" s="5" t="s">
        <v>2248</v>
      </c>
      <c r="B316" s="67"/>
      <c r="C316" s="58"/>
      <c r="H316" s="3"/>
      <c r="I316" s="67"/>
      <c r="J316" s="58"/>
    </row>
    <row r="317" spans="1:10" ht="15" hidden="1" outlineLevel="1">
      <c r="A317" s="5" t="s">
        <v>2249</v>
      </c>
      <c r="B317" s="67"/>
      <c r="C317" s="58"/>
      <c r="H317" s="3"/>
      <c r="I317" s="67"/>
      <c r="J317" s="58"/>
    </row>
    <row r="318" spans="1:10" ht="15" hidden="1" outlineLevel="1">
      <c r="A318" s="5" t="s">
        <v>2250</v>
      </c>
      <c r="B318" s="67"/>
      <c r="C318" s="58"/>
      <c r="H318" s="3"/>
      <c r="I318" s="67"/>
      <c r="J318" s="58"/>
    </row>
    <row r="319" spans="1:13" ht="18.75" collapsed="1">
      <c r="A319" s="18"/>
      <c r="B319" s="21" t="s">
        <v>2953</v>
      </c>
      <c r="C319" s="18"/>
      <c r="D319" s="18"/>
      <c r="E319" s="18"/>
      <c r="F319" s="18"/>
      <c r="G319" s="19"/>
      <c r="H319" s="3"/>
      <c r="I319" s="57"/>
      <c r="J319" s="4"/>
      <c r="K319" s="4"/>
      <c r="L319" s="4"/>
      <c r="M319" s="4"/>
    </row>
    <row r="320" spans="1:13" ht="15" customHeight="1" hidden="1" outlineLevel="1">
      <c r="A320" s="39"/>
      <c r="B320" s="56" t="s">
        <v>2309</v>
      </c>
      <c r="C320" s="39"/>
      <c r="D320" s="39"/>
      <c r="E320" s="38"/>
      <c r="F320" s="41"/>
      <c r="G320" s="41"/>
      <c r="H320" s="3"/>
      <c r="L320" s="3"/>
      <c r="M320" s="3"/>
    </row>
    <row r="321" spans="1:8" ht="15" hidden="1" outlineLevel="1">
      <c r="A321" s="5" t="s">
        <v>2251</v>
      </c>
      <c r="B321" s="54" t="s">
        <v>2989</v>
      </c>
      <c r="C321" s="54"/>
      <c r="H321" s="3"/>
    </row>
    <row r="322" spans="1:8" ht="15" hidden="1" outlineLevel="1">
      <c r="A322" s="5" t="s">
        <v>2252</v>
      </c>
      <c r="B322" s="54" t="s">
        <v>2990</v>
      </c>
      <c r="C322" s="54"/>
      <c r="H322" s="3"/>
    </row>
    <row r="323" spans="1:8" ht="15" hidden="1" outlineLevel="1">
      <c r="A323" s="5" t="s">
        <v>2253</v>
      </c>
      <c r="B323" s="54" t="s">
        <v>2930</v>
      </c>
      <c r="C323" s="54"/>
      <c r="H323" s="3"/>
    </row>
    <row r="324" spans="1:8" ht="15" hidden="1" outlineLevel="1">
      <c r="A324" s="5" t="s">
        <v>2254</v>
      </c>
      <c r="B324" s="54" t="s">
        <v>2931</v>
      </c>
      <c r="H324" s="3"/>
    </row>
    <row r="325" spans="1:8" ht="15" hidden="1" outlineLevel="1">
      <c r="A325" s="5" t="s">
        <v>2255</v>
      </c>
      <c r="B325" s="54" t="s">
        <v>2937</v>
      </c>
      <c r="H325" s="3"/>
    </row>
    <row r="326" spans="1:8" ht="15" hidden="1" outlineLevel="1">
      <c r="A326" s="5" t="s">
        <v>2256</v>
      </c>
      <c r="B326" s="54" t="s">
        <v>2932</v>
      </c>
      <c r="H326" s="3"/>
    </row>
    <row r="327" spans="1:8" ht="15" hidden="1" outlineLevel="1">
      <c r="A327" s="5" t="s">
        <v>2257</v>
      </c>
      <c r="B327" s="54" t="s">
        <v>2933</v>
      </c>
      <c r="H327" s="3"/>
    </row>
    <row r="328" spans="1:8" ht="15" hidden="1" outlineLevel="1">
      <c r="A328" s="5" t="s">
        <v>2258</v>
      </c>
      <c r="B328" s="54" t="s">
        <v>2934</v>
      </c>
      <c r="H328" s="3"/>
    </row>
    <row r="329" spans="1:8" ht="15" hidden="1" outlineLevel="1">
      <c r="A329" s="5" t="s">
        <v>2259</v>
      </c>
      <c r="B329" s="54" t="s">
        <v>2935</v>
      </c>
      <c r="H329" s="3"/>
    </row>
    <row r="330" spans="1:8" ht="15" hidden="1" outlineLevel="1">
      <c r="A330" s="5" t="s">
        <v>2260</v>
      </c>
      <c r="B330" s="63" t="s">
        <v>2936</v>
      </c>
      <c r="H330" s="3"/>
    </row>
    <row r="331" spans="1:8" ht="15" hidden="1" outlineLevel="1">
      <c r="A331" s="5" t="s">
        <v>2261</v>
      </c>
      <c r="B331" s="63" t="s">
        <v>2936</v>
      </c>
      <c r="H331" s="3"/>
    </row>
    <row r="332" spans="1:8" ht="15" hidden="1" outlineLevel="1">
      <c r="A332" s="5" t="s">
        <v>2262</v>
      </c>
      <c r="B332" s="63" t="s">
        <v>2936</v>
      </c>
      <c r="H332" s="3"/>
    </row>
    <row r="333" spans="1:8" ht="15" hidden="1" outlineLevel="1">
      <c r="A333" s="5" t="s">
        <v>2263</v>
      </c>
      <c r="B333" s="63" t="s">
        <v>2936</v>
      </c>
      <c r="H333" s="3"/>
    </row>
    <row r="334" spans="1:8" ht="15" hidden="1" outlineLevel="1">
      <c r="A334" s="5" t="s">
        <v>2264</v>
      </c>
      <c r="B334" s="63" t="s">
        <v>2936</v>
      </c>
      <c r="H334" s="3"/>
    </row>
    <row r="335" spans="1:8" ht="15" hidden="1" outlineLevel="1">
      <c r="A335" s="5" t="s">
        <v>2265</v>
      </c>
      <c r="B335" s="63" t="s">
        <v>2936</v>
      </c>
      <c r="H335" s="3"/>
    </row>
    <row r="336" spans="1:8" ht="15" hidden="1" outlineLevel="1">
      <c r="A336" s="5" t="s">
        <v>2266</v>
      </c>
      <c r="B336" s="63" t="s">
        <v>2936</v>
      </c>
      <c r="H336" s="3"/>
    </row>
    <row r="337" spans="1:8" ht="15" hidden="1" outlineLevel="1">
      <c r="A337" s="5" t="s">
        <v>2267</v>
      </c>
      <c r="B337" s="63" t="s">
        <v>2936</v>
      </c>
      <c r="H337" s="3"/>
    </row>
    <row r="338" spans="1:8" ht="15" hidden="1" outlineLevel="1">
      <c r="A338" s="5" t="s">
        <v>2268</v>
      </c>
      <c r="B338" s="63" t="s">
        <v>2936</v>
      </c>
      <c r="H338" s="3"/>
    </row>
    <row r="339" spans="1:8" ht="15" hidden="1" outlineLevel="1">
      <c r="A339" s="5" t="s">
        <v>2269</v>
      </c>
      <c r="B339" s="63" t="s">
        <v>2936</v>
      </c>
      <c r="H339" s="3"/>
    </row>
    <row r="340" spans="1:8" ht="15" hidden="1" outlineLevel="1">
      <c r="A340" s="5" t="s">
        <v>2270</v>
      </c>
      <c r="B340" s="63" t="s">
        <v>2936</v>
      </c>
      <c r="H340" s="3"/>
    </row>
    <row r="341" spans="1:8" ht="15" hidden="1" outlineLevel="1">
      <c r="A341" s="5" t="s">
        <v>2271</v>
      </c>
      <c r="B341" s="63" t="s">
        <v>2936</v>
      </c>
      <c r="H341" s="3"/>
    </row>
    <row r="342" spans="1:8" ht="15" hidden="1" outlineLevel="1">
      <c r="A342" s="5" t="s">
        <v>2272</v>
      </c>
      <c r="B342" s="63" t="s">
        <v>2936</v>
      </c>
      <c r="H342" s="3"/>
    </row>
    <row r="343" spans="1:8" ht="15" hidden="1" outlineLevel="1">
      <c r="A343" s="5" t="s">
        <v>2273</v>
      </c>
      <c r="B343" s="63" t="s">
        <v>2936</v>
      </c>
      <c r="H343" s="3"/>
    </row>
    <row r="344" spans="1:8" ht="15" hidden="1" outlineLevel="1">
      <c r="A344" s="5" t="s">
        <v>2274</v>
      </c>
      <c r="B344" s="63" t="s">
        <v>2936</v>
      </c>
      <c r="H344" s="3"/>
    </row>
    <row r="345" spans="1:8" ht="15" hidden="1" outlineLevel="1">
      <c r="A345" s="5" t="s">
        <v>2275</v>
      </c>
      <c r="B345" s="63" t="s">
        <v>2936</v>
      </c>
      <c r="H345" s="3"/>
    </row>
    <row r="346" spans="1:8" ht="15" hidden="1" outlineLevel="1">
      <c r="A346" s="5" t="s">
        <v>2276</v>
      </c>
      <c r="B346" s="63" t="s">
        <v>2936</v>
      </c>
      <c r="H346" s="3"/>
    </row>
    <row r="347" spans="1:8" ht="15" hidden="1" outlineLevel="1">
      <c r="A347" s="5" t="s">
        <v>2277</v>
      </c>
      <c r="B347" s="63" t="s">
        <v>2936</v>
      </c>
      <c r="H347" s="3"/>
    </row>
    <row r="348" spans="1:8" ht="15" hidden="1" outlineLevel="1">
      <c r="A348" s="5" t="s">
        <v>2278</v>
      </c>
      <c r="B348" s="63" t="s">
        <v>2936</v>
      </c>
      <c r="H348" s="3"/>
    </row>
    <row r="349" spans="1:8" ht="15" hidden="1" outlineLevel="1">
      <c r="A349" s="5" t="s">
        <v>2279</v>
      </c>
      <c r="B349" s="63" t="s">
        <v>2936</v>
      </c>
      <c r="H349" s="3"/>
    </row>
    <row r="350" spans="1:8" ht="15" hidden="1" outlineLevel="1">
      <c r="A350" s="5" t="s">
        <v>2280</v>
      </c>
      <c r="B350" s="63" t="s">
        <v>2936</v>
      </c>
      <c r="H350" s="3"/>
    </row>
    <row r="351" spans="1:8" ht="15" hidden="1" outlineLevel="1">
      <c r="A351" s="5" t="s">
        <v>2281</v>
      </c>
      <c r="B351" s="63" t="s">
        <v>2936</v>
      </c>
      <c r="H351" s="3"/>
    </row>
    <row r="352" spans="1:8" ht="15" hidden="1" outlineLevel="1">
      <c r="A352" s="5" t="s">
        <v>2282</v>
      </c>
      <c r="B352" s="63" t="s">
        <v>2936</v>
      </c>
      <c r="H352" s="3"/>
    </row>
    <row r="353" spans="1:8" ht="15" hidden="1" outlineLevel="1">
      <c r="A353" s="5" t="s">
        <v>2283</v>
      </c>
      <c r="B353" s="63" t="s">
        <v>2936</v>
      </c>
      <c r="H353" s="3"/>
    </row>
    <row r="354" spans="1:8" ht="15" hidden="1" outlineLevel="1">
      <c r="A354" s="5" t="s">
        <v>2284</v>
      </c>
      <c r="B354" s="63" t="s">
        <v>2936</v>
      </c>
      <c r="H354" s="3"/>
    </row>
    <row r="355" spans="1:8" ht="15" hidden="1" outlineLevel="1">
      <c r="A355" s="5" t="s">
        <v>2285</v>
      </c>
      <c r="B355" s="63" t="s">
        <v>2936</v>
      </c>
      <c r="H355" s="3"/>
    </row>
    <row r="356" spans="1:8" ht="15" hidden="1" outlineLevel="1">
      <c r="A356" s="5" t="s">
        <v>2286</v>
      </c>
      <c r="B356" s="63" t="s">
        <v>2936</v>
      </c>
      <c r="H356" s="3"/>
    </row>
    <row r="357" spans="1:8" ht="15" hidden="1" outlineLevel="1">
      <c r="A357" s="5" t="s">
        <v>2287</v>
      </c>
      <c r="B357" s="63" t="s">
        <v>2936</v>
      </c>
      <c r="H357" s="3"/>
    </row>
    <row r="358" spans="1:8" ht="15" hidden="1" outlineLevel="1">
      <c r="A358" s="5" t="s">
        <v>2288</v>
      </c>
      <c r="B358" s="63" t="s">
        <v>2936</v>
      </c>
      <c r="H358" s="3"/>
    </row>
    <row r="359" spans="1:8" ht="15" hidden="1" outlineLevel="1">
      <c r="A359" s="5" t="s">
        <v>2289</v>
      </c>
      <c r="B359" s="63" t="s">
        <v>2936</v>
      </c>
      <c r="H359" s="3"/>
    </row>
    <row r="360" spans="1:8" ht="15" hidden="1" outlineLevel="1">
      <c r="A360" s="5" t="s">
        <v>2290</v>
      </c>
      <c r="B360" s="63" t="s">
        <v>2936</v>
      </c>
      <c r="H360" s="3"/>
    </row>
    <row r="361" spans="1:8" ht="15" hidden="1" outlineLevel="1">
      <c r="A361" s="5" t="s">
        <v>2291</v>
      </c>
      <c r="B361" s="63" t="s">
        <v>2936</v>
      </c>
      <c r="H361" s="3"/>
    </row>
    <row r="362" spans="1:8" ht="15" hidden="1" outlineLevel="1">
      <c r="A362" s="5" t="s">
        <v>2292</v>
      </c>
      <c r="B362" s="63" t="s">
        <v>2936</v>
      </c>
      <c r="H362" s="3"/>
    </row>
    <row r="363" spans="1:8" ht="15" hidden="1" outlineLevel="1">
      <c r="A363" s="5" t="s">
        <v>2293</v>
      </c>
      <c r="B363" s="63" t="s">
        <v>2936</v>
      </c>
      <c r="H363" s="3"/>
    </row>
    <row r="364" spans="1:8" ht="15" hidden="1" outlineLevel="1">
      <c r="A364" s="5" t="s">
        <v>2294</v>
      </c>
      <c r="B364" s="63" t="s">
        <v>2936</v>
      </c>
      <c r="H364" s="3"/>
    </row>
    <row r="365" spans="1:8" ht="15" hidden="1" outlineLevel="1">
      <c r="A365" s="5" t="s">
        <v>2295</v>
      </c>
      <c r="B365" s="63" t="s">
        <v>2936</v>
      </c>
      <c r="H365" s="3"/>
    </row>
    <row r="366" ht="15" collapsed="1">
      <c r="H366" s="3"/>
    </row>
    <row r="367" ht="15">
      <c r="H367" s="3"/>
    </row>
    <row r="368" ht="15">
      <c r="H368" s="3"/>
    </row>
    <row r="369" ht="15">
      <c r="H369" s="3"/>
    </row>
    <row r="370" ht="15">
      <c r="H370" s="3"/>
    </row>
    <row r="371" ht="15">
      <c r="H371" s="3"/>
    </row>
    <row r="372" ht="15">
      <c r="H372" s="3"/>
    </row>
    <row r="373" ht="15">
      <c r="H373" s="3"/>
    </row>
    <row r="374" ht="15">
      <c r="H374" s="3"/>
    </row>
    <row r="375" ht="15">
      <c r="H375" s="3"/>
    </row>
    <row r="376" ht="15">
      <c r="H376" s="3"/>
    </row>
    <row r="377" ht="15">
      <c r="H377" s="3"/>
    </row>
    <row r="378" ht="15">
      <c r="H378" s="3"/>
    </row>
    <row r="379" ht="15">
      <c r="H379" s="3"/>
    </row>
    <row r="380" ht="15">
      <c r="H380" s="3"/>
    </row>
    <row r="381" ht="15">
      <c r="H381" s="3"/>
    </row>
    <row r="382" ht="15">
      <c r="H382" s="3"/>
    </row>
    <row r="383" ht="15">
      <c r="H383" s="3"/>
    </row>
    <row r="384" ht="15">
      <c r="H384" s="3"/>
    </row>
    <row r="385" ht="15">
      <c r="H385" s="3"/>
    </row>
    <row r="386" ht="15">
      <c r="H386" s="3"/>
    </row>
    <row r="387" ht="15">
      <c r="H387" s="3"/>
    </row>
    <row r="388" ht="15">
      <c r="H388" s="3"/>
    </row>
    <row r="389" ht="15">
      <c r="H389" s="3"/>
    </row>
    <row r="390" ht="15">
      <c r="H390" s="3"/>
    </row>
    <row r="391" ht="15">
      <c r="H391" s="3"/>
    </row>
    <row r="392" ht="15">
      <c r="H392" s="3"/>
    </row>
    <row r="393" ht="15">
      <c r="H393" s="3"/>
    </row>
    <row r="394" ht="15">
      <c r="H394" s="3"/>
    </row>
    <row r="395" ht="15">
      <c r="H395" s="3"/>
    </row>
    <row r="396" ht="15">
      <c r="H396" s="3"/>
    </row>
    <row r="397" ht="15">
      <c r="H397" s="3"/>
    </row>
    <row r="398" ht="15">
      <c r="H398" s="3"/>
    </row>
    <row r="399" ht="15">
      <c r="H399" s="3"/>
    </row>
    <row r="400" ht="15">
      <c r="H400" s="3"/>
    </row>
    <row r="401" ht="15">
      <c r="H401" s="3"/>
    </row>
    <row r="402" ht="15">
      <c r="H402" s="3"/>
    </row>
    <row r="403" ht="15">
      <c r="H403" s="3"/>
    </row>
    <row r="404" ht="15">
      <c r="H404" s="3"/>
    </row>
    <row r="405" ht="15">
      <c r="H405" s="3"/>
    </row>
    <row r="406" ht="15">
      <c r="H406" s="3"/>
    </row>
    <row r="407" ht="15">
      <c r="H407" s="3"/>
    </row>
    <row r="408" ht="15">
      <c r="H408" s="3"/>
    </row>
    <row r="409" ht="15">
      <c r="H409" s="3"/>
    </row>
    <row r="410" ht="15">
      <c r="H410" s="3"/>
    </row>
    <row r="411" ht="15">
      <c r="H411" s="3"/>
    </row>
    <row r="412" ht="15">
      <c r="H412" s="3"/>
    </row>
    <row r="413" ht="15">
      <c r="H413" s="3"/>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display="LCR status"/>
    <hyperlink ref="B10" location="'A. HTT General'!B309"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groupebpce.fr/Investisseur/Dette/BPCE-SFH"/>
    <hyperlink ref="C229" r:id="rId5" display="http://www.ecbc.eu/framework/90/Obligations_%C3%A0_l%27Habitat_-_OH "/>
    <hyperlink ref="C29" r:id="rId6" display="http://www.ecbc.eu/framework/90/Obligations_à_l%27Habitat_-_OH"/>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K387"/>
  <sheetViews>
    <sheetView zoomScale="70" zoomScaleNormal="70" zoomScaleSheetLayoutView="80" zoomScalePageLayoutView="80" workbookViewId="0" topLeftCell="A224">
      <selection activeCell="B267" sqref="B267"/>
    </sheetView>
  </sheetViews>
  <sheetFormatPr defaultColWidth="8.8515625" defaultRowHeight="15" outlineLevelRow="1"/>
  <cols>
    <col min="1" max="1" width="13.8515625" style="5" customWidth="1"/>
    <col min="2" max="2" width="60.8515625" style="5" customWidth="1"/>
    <col min="3" max="3" width="41.00390625" style="5" customWidth="1"/>
    <col min="4" max="4" width="40.8515625" style="5" customWidth="1"/>
    <col min="5" max="5" width="6.7109375" style="5" customWidth="1"/>
    <col min="6" max="6" width="41.57421875" style="5" customWidth="1"/>
    <col min="7" max="7" width="41.57421875" style="3" customWidth="1"/>
    <col min="8" max="8" width="8.8515625" style="1" customWidth="1"/>
    <col min="9" max="9" width="12.421875" style="1" bestFit="1" customWidth="1"/>
    <col min="10" max="10" width="14.00390625" style="1" customWidth="1"/>
    <col min="11" max="11" width="17.7109375" style="1" bestFit="1" customWidth="1"/>
    <col min="12" max="12" width="14.421875" style="119" bestFit="1" customWidth="1"/>
    <col min="13" max="16384" width="8.8515625" style="1" customWidth="1"/>
  </cols>
  <sheetData>
    <row r="1" spans="1:6" ht="31.5">
      <c r="A1" s="22" t="s">
        <v>2995</v>
      </c>
      <c r="B1" s="22"/>
      <c r="C1" s="3"/>
      <c r="D1" s="3"/>
      <c r="E1" s="3"/>
      <c r="F1" s="30" t="s">
        <v>150</v>
      </c>
    </row>
    <row r="2" spans="1:6" ht="15.75" thickBot="1">
      <c r="A2" s="3"/>
      <c r="B2" s="3"/>
      <c r="C2" s="3"/>
      <c r="D2" s="3"/>
      <c r="E2" s="3"/>
      <c r="F2" s="3"/>
    </row>
    <row r="3" spans="1:7" ht="19.5" thickBot="1">
      <c r="A3" s="52"/>
      <c r="B3" s="51" t="s">
        <v>2866</v>
      </c>
      <c r="C3" s="80" t="s">
        <v>2792</v>
      </c>
      <c r="D3" s="52"/>
      <c r="E3" s="52"/>
      <c r="F3" s="52"/>
      <c r="G3" s="52"/>
    </row>
    <row r="4" ht="15.75" thickBot="1"/>
    <row r="5" spans="1:6" ht="18.75">
      <c r="A5" s="57"/>
      <c r="B5" s="75" t="s">
        <v>2996</v>
      </c>
      <c r="C5" s="57"/>
      <c r="E5" s="4"/>
      <c r="F5" s="4"/>
    </row>
    <row r="6" ht="15">
      <c r="B6" s="70" t="s">
        <v>2963</v>
      </c>
    </row>
    <row r="7" ht="15">
      <c r="B7" s="71" t="s">
        <v>2964</v>
      </c>
    </row>
    <row r="8" ht="15.75" thickBot="1">
      <c r="B8" s="76" t="s">
        <v>2965</v>
      </c>
    </row>
    <row r="9" ht="15">
      <c r="B9" s="62"/>
    </row>
    <row r="10" spans="1:7" ht="37.5">
      <c r="A10" s="21" t="s">
        <v>2962</v>
      </c>
      <c r="B10" s="21" t="s">
        <v>2963</v>
      </c>
      <c r="C10" s="18"/>
      <c r="D10" s="18"/>
      <c r="E10" s="18"/>
      <c r="F10" s="18"/>
      <c r="G10" s="19"/>
    </row>
    <row r="11" spans="1:7" ht="15" customHeight="1">
      <c r="A11" s="39"/>
      <c r="B11" s="56" t="s">
        <v>2635</v>
      </c>
      <c r="C11" s="39" t="s">
        <v>2819</v>
      </c>
      <c r="D11" s="39"/>
      <c r="E11" s="39"/>
      <c r="F11" s="41" t="s">
        <v>2884</v>
      </c>
      <c r="G11" s="41"/>
    </row>
    <row r="12" spans="1:6" ht="15">
      <c r="A12" s="5" t="s">
        <v>2310</v>
      </c>
      <c r="B12" s="5" t="s">
        <v>2738</v>
      </c>
      <c r="C12" s="120">
        <f>'D1.Overview'!E53</f>
        <v>30418.334833866887</v>
      </c>
      <c r="F12" s="40">
        <f>IF($C$15=0,"",IF(C12="[for completion]","",C12/$C$15))</f>
        <v>1</v>
      </c>
    </row>
    <row r="13" spans="1:6" ht="15">
      <c r="A13" s="5" t="s">
        <v>2311</v>
      </c>
      <c r="B13" s="5" t="s">
        <v>2739</v>
      </c>
      <c r="C13" s="120">
        <v>0</v>
      </c>
      <c r="F13" s="40">
        <f>IF($C$15=0,"",IF(C13="[for completion]","",C13/$C$15))</f>
        <v>0</v>
      </c>
    </row>
    <row r="14" spans="1:6" ht="15">
      <c r="A14" s="5" t="s">
        <v>2312</v>
      </c>
      <c r="B14" s="5" t="s">
        <v>2737</v>
      </c>
      <c r="C14" s="120">
        <v>0</v>
      </c>
      <c r="F14" s="40">
        <f>IF($C$15=0,"",IF(C14="[for completion]","",C14/$C$15))</f>
        <v>0</v>
      </c>
    </row>
    <row r="15" spans="1:6" ht="15">
      <c r="A15" s="5" t="s">
        <v>2313</v>
      </c>
      <c r="B15" s="42" t="s">
        <v>2736</v>
      </c>
      <c r="C15" s="120">
        <f>SUM(C12:C14)</f>
        <v>30418.334833866887</v>
      </c>
      <c r="F15" s="98">
        <f>SUM(F12:F14)</f>
        <v>1</v>
      </c>
    </row>
    <row r="16" spans="1:6" ht="15" hidden="1" outlineLevel="1">
      <c r="A16" s="5" t="s">
        <v>2314</v>
      </c>
      <c r="B16" s="63" t="s">
        <v>2898</v>
      </c>
      <c r="F16" s="40">
        <f aca="true" t="shared" si="0" ref="F16:F26">IF($C$15=0,"",IF(C16="[for completion]","",C16/$C$15))</f>
        <v>0</v>
      </c>
    </row>
    <row r="17" spans="1:6" ht="15" hidden="1" outlineLevel="1">
      <c r="A17" s="5" t="s">
        <v>2315</v>
      </c>
      <c r="B17" s="63" t="s">
        <v>2895</v>
      </c>
      <c r="F17" s="40">
        <f t="shared" si="0"/>
        <v>0</v>
      </c>
    </row>
    <row r="18" spans="1:6" ht="15" hidden="1" outlineLevel="1">
      <c r="A18" s="5" t="s">
        <v>2316</v>
      </c>
      <c r="B18" s="63" t="s">
        <v>2891</v>
      </c>
      <c r="F18" s="40">
        <f t="shared" si="0"/>
        <v>0</v>
      </c>
    </row>
    <row r="19" spans="1:6" ht="15" hidden="1" outlineLevel="1">
      <c r="A19" s="5" t="s">
        <v>2317</v>
      </c>
      <c r="B19" s="63" t="s">
        <v>2891</v>
      </c>
      <c r="F19" s="40">
        <f t="shared" si="0"/>
        <v>0</v>
      </c>
    </row>
    <row r="20" spans="1:6" ht="15" hidden="1" outlineLevel="1">
      <c r="A20" s="5" t="s">
        <v>2318</v>
      </c>
      <c r="B20" s="63" t="s">
        <v>2891</v>
      </c>
      <c r="F20" s="40">
        <f t="shared" si="0"/>
        <v>0</v>
      </c>
    </row>
    <row r="21" spans="1:6" ht="15" hidden="1" outlineLevel="1">
      <c r="A21" s="5" t="s">
        <v>2319</v>
      </c>
      <c r="B21" s="63" t="s">
        <v>2891</v>
      </c>
      <c r="F21" s="40">
        <f t="shared" si="0"/>
        <v>0</v>
      </c>
    </row>
    <row r="22" spans="1:6" ht="15" hidden="1" outlineLevel="1">
      <c r="A22" s="5" t="s">
        <v>2320</v>
      </c>
      <c r="B22" s="63" t="s">
        <v>2891</v>
      </c>
      <c r="F22" s="40">
        <f t="shared" si="0"/>
        <v>0</v>
      </c>
    </row>
    <row r="23" spans="1:6" ht="15" hidden="1" outlineLevel="1">
      <c r="A23" s="5" t="s">
        <v>2321</v>
      </c>
      <c r="B23" s="63" t="s">
        <v>2891</v>
      </c>
      <c r="F23" s="40">
        <f t="shared" si="0"/>
        <v>0</v>
      </c>
    </row>
    <row r="24" spans="1:6" ht="15" hidden="1" outlineLevel="1">
      <c r="A24" s="5" t="s">
        <v>2322</v>
      </c>
      <c r="B24" s="63" t="s">
        <v>2891</v>
      </c>
      <c r="F24" s="40">
        <f t="shared" si="0"/>
        <v>0</v>
      </c>
    </row>
    <row r="25" spans="1:6" ht="15" hidden="1" outlineLevel="1">
      <c r="A25" s="5" t="s">
        <v>2323</v>
      </c>
      <c r="B25" s="63" t="s">
        <v>2891</v>
      </c>
      <c r="F25" s="40">
        <f t="shared" si="0"/>
        <v>0</v>
      </c>
    </row>
    <row r="26" spans="1:6" ht="15" hidden="1" outlineLevel="1">
      <c r="A26" s="5" t="s">
        <v>2324</v>
      </c>
      <c r="B26" s="63" t="s">
        <v>2891</v>
      </c>
      <c r="C26" s="1"/>
      <c r="D26" s="1"/>
      <c r="E26" s="1"/>
      <c r="F26" s="40">
        <f t="shared" si="0"/>
        <v>0</v>
      </c>
    </row>
    <row r="27" spans="1:7" ht="15" customHeight="1" collapsed="1">
      <c r="A27" s="39"/>
      <c r="B27" s="56" t="s">
        <v>2636</v>
      </c>
      <c r="C27" s="39" t="s">
        <v>2878</v>
      </c>
      <c r="D27" s="39" t="s">
        <v>2879</v>
      </c>
      <c r="E27" s="38"/>
      <c r="F27" s="39" t="s">
        <v>2885</v>
      </c>
      <c r="G27" s="41"/>
    </row>
    <row r="28" spans="1:6" ht="15">
      <c r="A28" s="5" t="s">
        <v>2325</v>
      </c>
      <c r="B28" s="5" t="s">
        <v>2948</v>
      </c>
      <c r="C28" s="120">
        <f>'D2.Residential'!D169</f>
        <v>523603</v>
      </c>
      <c r="D28" s="5">
        <v>0</v>
      </c>
      <c r="F28" s="120">
        <f>C28</f>
        <v>523603</v>
      </c>
    </row>
    <row r="29" spans="1:2" ht="15" hidden="1" outlineLevel="1">
      <c r="A29" s="5" t="s">
        <v>2326</v>
      </c>
      <c r="B29" s="54" t="s">
        <v>2928</v>
      </c>
    </row>
    <row r="30" spans="1:2" ht="15" hidden="1" outlineLevel="1">
      <c r="A30" s="5" t="s">
        <v>2327</v>
      </c>
      <c r="B30" s="54" t="s">
        <v>2929</v>
      </c>
    </row>
    <row r="31" spans="1:3" ht="15" hidden="1" outlineLevel="1">
      <c r="A31" s="5" t="s">
        <v>2328</v>
      </c>
      <c r="B31" s="54"/>
      <c r="C31" s="111"/>
    </row>
    <row r="32" spans="1:2" ht="15" hidden="1" outlineLevel="1">
      <c r="A32" s="5" t="s">
        <v>2329</v>
      </c>
      <c r="B32" s="54"/>
    </row>
    <row r="33" spans="1:2" ht="15" hidden="1" outlineLevel="1">
      <c r="A33" s="5" t="s">
        <v>2330</v>
      </c>
      <c r="B33" s="54"/>
    </row>
    <row r="34" spans="1:2" ht="15" hidden="1" outlineLevel="1">
      <c r="A34" s="5" t="s">
        <v>2331</v>
      </c>
      <c r="B34" s="54"/>
    </row>
    <row r="35" spans="1:7" ht="15" customHeight="1" collapsed="1">
      <c r="A35" s="39"/>
      <c r="B35" s="56" t="s">
        <v>2637</v>
      </c>
      <c r="C35" s="39" t="s">
        <v>2880</v>
      </c>
      <c r="D35" s="39" t="s">
        <v>2881</v>
      </c>
      <c r="E35" s="38"/>
      <c r="F35" s="41" t="s">
        <v>2884</v>
      </c>
      <c r="G35" s="41"/>
    </row>
    <row r="36" spans="1:7" ht="15">
      <c r="A36" s="5" t="s">
        <v>2332</v>
      </c>
      <c r="B36" s="5" t="s">
        <v>2942</v>
      </c>
      <c r="C36" s="97">
        <f>'D2.Residential'!D174</f>
        <v>0.000184</v>
      </c>
      <c r="D36" s="5">
        <v>0</v>
      </c>
      <c r="F36" s="98">
        <f>C36</f>
        <v>0.000184</v>
      </c>
      <c r="G36" s="98"/>
    </row>
    <row r="37" ht="15" hidden="1" outlineLevel="1">
      <c r="A37" s="5" t="s">
        <v>2333</v>
      </c>
    </row>
    <row r="38" spans="1:3" ht="15" hidden="1" outlineLevel="1">
      <c r="A38" s="5" t="s">
        <v>2334</v>
      </c>
      <c r="C38" s="111"/>
    </row>
    <row r="39" ht="15" hidden="1" outlineLevel="1">
      <c r="A39" s="5" t="s">
        <v>2335</v>
      </c>
    </row>
    <row r="40" ht="15" hidden="1" outlineLevel="1">
      <c r="A40" s="5" t="s">
        <v>2336</v>
      </c>
    </row>
    <row r="41" ht="15" hidden="1" outlineLevel="1">
      <c r="A41" s="5" t="s">
        <v>2337</v>
      </c>
    </row>
    <row r="42" ht="15" hidden="1" outlineLevel="1">
      <c r="A42" s="5" t="s">
        <v>2338</v>
      </c>
    </row>
    <row r="43" spans="1:7" ht="15" customHeight="1" collapsed="1">
      <c r="A43" s="39"/>
      <c r="B43" s="56" t="s">
        <v>2638</v>
      </c>
      <c r="C43" s="39" t="s">
        <v>2880</v>
      </c>
      <c r="D43" s="39" t="s">
        <v>2881</v>
      </c>
      <c r="E43" s="38"/>
      <c r="F43" s="41" t="s">
        <v>2884</v>
      </c>
      <c r="G43" s="41"/>
    </row>
    <row r="44" spans="1:7" ht="15">
      <c r="A44" s="5" t="s">
        <v>2339</v>
      </c>
      <c r="B44" s="66" t="s">
        <v>2828</v>
      </c>
      <c r="C44" s="66">
        <f>SUM(C45:C72)</f>
        <v>100</v>
      </c>
      <c r="D44" s="66">
        <f>SUM(D45:D72)</f>
        <v>0</v>
      </c>
      <c r="F44" s="66">
        <f>SUM(F45:F72)</f>
        <v>100</v>
      </c>
      <c r="G44" s="5"/>
    </row>
    <row r="45" spans="1:7" ht="15">
      <c r="A45" s="5" t="s">
        <v>2340</v>
      </c>
      <c r="B45" s="5" t="s">
        <v>2841</v>
      </c>
      <c r="C45" s="5">
        <v>0</v>
      </c>
      <c r="D45" s="5">
        <v>0</v>
      </c>
      <c r="F45" s="5">
        <v>0</v>
      </c>
      <c r="G45" s="5"/>
    </row>
    <row r="46" spans="1:7" ht="15">
      <c r="A46" s="5" t="s">
        <v>2341</v>
      </c>
      <c r="B46" s="5" t="s">
        <v>2829</v>
      </c>
      <c r="C46" s="5">
        <v>0</v>
      </c>
      <c r="D46" s="5">
        <v>0</v>
      </c>
      <c r="F46" s="5">
        <v>0</v>
      </c>
      <c r="G46" s="5"/>
    </row>
    <row r="47" spans="1:7" ht="15">
      <c r="A47" s="5" t="s">
        <v>2342</v>
      </c>
      <c r="B47" s="5" t="s">
        <v>2830</v>
      </c>
      <c r="C47" s="5">
        <v>0</v>
      </c>
      <c r="D47" s="5">
        <v>0</v>
      </c>
      <c r="F47" s="5">
        <v>0</v>
      </c>
      <c r="G47" s="5"/>
    </row>
    <row r="48" spans="1:7" ht="15">
      <c r="A48" s="5" t="s">
        <v>2343</v>
      </c>
      <c r="B48" s="5" t="s">
        <v>3002</v>
      </c>
      <c r="C48" s="5">
        <v>0</v>
      </c>
      <c r="D48" s="5">
        <v>0</v>
      </c>
      <c r="F48" s="5">
        <v>0</v>
      </c>
      <c r="G48" s="5"/>
    </row>
    <row r="49" spans="1:7" ht="15">
      <c r="A49" s="5" t="s">
        <v>2344</v>
      </c>
      <c r="B49" s="5" t="s">
        <v>2851</v>
      </c>
      <c r="C49" s="5">
        <v>0</v>
      </c>
      <c r="D49" s="5">
        <v>0</v>
      </c>
      <c r="F49" s="5">
        <v>0</v>
      </c>
      <c r="G49" s="5"/>
    </row>
    <row r="50" spans="1:7" ht="15">
      <c r="A50" s="5" t="s">
        <v>2345</v>
      </c>
      <c r="B50" s="5" t="s">
        <v>2848</v>
      </c>
      <c r="C50" s="5">
        <v>0</v>
      </c>
      <c r="D50" s="5">
        <v>0</v>
      </c>
      <c r="F50" s="5">
        <v>0</v>
      </c>
      <c r="G50" s="5"/>
    </row>
    <row r="51" spans="1:7" ht="15">
      <c r="A51" s="5" t="s">
        <v>2346</v>
      </c>
      <c r="B51" s="5" t="s">
        <v>2831</v>
      </c>
      <c r="C51" s="5">
        <v>0</v>
      </c>
      <c r="D51" s="5">
        <v>0</v>
      </c>
      <c r="F51" s="5">
        <v>0</v>
      </c>
      <c r="G51" s="5"/>
    </row>
    <row r="52" spans="1:7" ht="15">
      <c r="A52" s="5" t="s">
        <v>2347</v>
      </c>
      <c r="B52" s="5" t="s">
        <v>2832</v>
      </c>
      <c r="C52" s="5">
        <v>0</v>
      </c>
      <c r="D52" s="5">
        <v>0</v>
      </c>
      <c r="F52" s="5">
        <v>0</v>
      </c>
      <c r="G52" s="5"/>
    </row>
    <row r="53" spans="1:7" ht="15">
      <c r="A53" s="5" t="s">
        <v>2348</v>
      </c>
      <c r="B53" s="5" t="s">
        <v>2833</v>
      </c>
      <c r="C53" s="5">
        <v>0</v>
      </c>
      <c r="D53" s="5">
        <v>0</v>
      </c>
      <c r="F53" s="5">
        <v>0</v>
      </c>
      <c r="G53" s="5"/>
    </row>
    <row r="54" spans="1:7" ht="15">
      <c r="A54" s="5" t="s">
        <v>2349</v>
      </c>
      <c r="B54" s="5" t="s">
        <v>2735</v>
      </c>
      <c r="C54" s="5">
        <v>100</v>
      </c>
      <c r="D54" s="5">
        <v>0</v>
      </c>
      <c r="F54" s="5">
        <v>100</v>
      </c>
      <c r="G54" s="5"/>
    </row>
    <row r="55" spans="1:7" ht="15">
      <c r="A55" s="5" t="s">
        <v>2350</v>
      </c>
      <c r="B55" s="5" t="s">
        <v>2750</v>
      </c>
      <c r="C55" s="5">
        <v>0</v>
      </c>
      <c r="D55" s="5">
        <v>0</v>
      </c>
      <c r="F55" s="5">
        <v>0</v>
      </c>
      <c r="G55" s="5"/>
    </row>
    <row r="56" spans="1:7" ht="15">
      <c r="A56" s="5" t="s">
        <v>2351</v>
      </c>
      <c r="B56" s="5" t="s">
        <v>2834</v>
      </c>
      <c r="C56" s="5">
        <v>0</v>
      </c>
      <c r="D56" s="5">
        <v>0</v>
      </c>
      <c r="F56" s="5">
        <v>0</v>
      </c>
      <c r="G56" s="5"/>
    </row>
    <row r="57" spans="1:7" ht="15">
      <c r="A57" s="5" t="s">
        <v>2352</v>
      </c>
      <c r="B57" s="5" t="s">
        <v>3005</v>
      </c>
      <c r="C57" s="5">
        <v>0</v>
      </c>
      <c r="D57" s="5">
        <v>0</v>
      </c>
      <c r="F57" s="5">
        <v>0</v>
      </c>
      <c r="G57" s="5"/>
    </row>
    <row r="58" spans="1:7" ht="15">
      <c r="A58" s="5" t="s">
        <v>2353</v>
      </c>
      <c r="B58" s="5" t="s">
        <v>2849</v>
      </c>
      <c r="C58" s="5">
        <v>0</v>
      </c>
      <c r="D58" s="5">
        <v>0</v>
      </c>
      <c r="F58" s="5">
        <v>0</v>
      </c>
      <c r="G58" s="5"/>
    </row>
    <row r="59" spans="1:7" ht="15">
      <c r="A59" s="5" t="s">
        <v>2354</v>
      </c>
      <c r="B59" s="5" t="s">
        <v>2835</v>
      </c>
      <c r="C59" s="5">
        <v>0</v>
      </c>
      <c r="D59" s="5">
        <v>0</v>
      </c>
      <c r="F59" s="5">
        <v>0</v>
      </c>
      <c r="G59" s="5"/>
    </row>
    <row r="60" spans="1:7" ht="15">
      <c r="A60" s="5" t="s">
        <v>2355</v>
      </c>
      <c r="B60" s="5" t="s">
        <v>2836</v>
      </c>
      <c r="C60" s="5">
        <v>0</v>
      </c>
      <c r="D60" s="5">
        <v>0</v>
      </c>
      <c r="F60" s="5">
        <v>0</v>
      </c>
      <c r="G60" s="5"/>
    </row>
    <row r="61" spans="1:7" ht="15">
      <c r="A61" s="5" t="s">
        <v>2356</v>
      </c>
      <c r="B61" s="5" t="s">
        <v>2837</v>
      </c>
      <c r="C61" s="5">
        <v>0</v>
      </c>
      <c r="D61" s="5">
        <v>0</v>
      </c>
      <c r="F61" s="5">
        <v>0</v>
      </c>
      <c r="G61" s="5"/>
    </row>
    <row r="62" spans="1:7" ht="15">
      <c r="A62" s="5" t="s">
        <v>2357</v>
      </c>
      <c r="B62" s="5" t="s">
        <v>2838</v>
      </c>
      <c r="C62" s="5">
        <v>0</v>
      </c>
      <c r="D62" s="5">
        <v>0</v>
      </c>
      <c r="F62" s="5">
        <v>0</v>
      </c>
      <c r="G62" s="5"/>
    </row>
    <row r="63" spans="1:7" ht="15">
      <c r="A63" s="5" t="s">
        <v>2358</v>
      </c>
      <c r="B63" s="5" t="s">
        <v>2839</v>
      </c>
      <c r="C63" s="5">
        <v>0</v>
      </c>
      <c r="D63" s="5">
        <v>0</v>
      </c>
      <c r="F63" s="5">
        <v>0</v>
      </c>
      <c r="G63" s="5"/>
    </row>
    <row r="64" spans="1:7" ht="15">
      <c r="A64" s="5" t="s">
        <v>2359</v>
      </c>
      <c r="B64" s="5" t="s">
        <v>2840</v>
      </c>
      <c r="C64" s="5">
        <v>0</v>
      </c>
      <c r="D64" s="5">
        <v>0</v>
      </c>
      <c r="F64" s="5">
        <v>0</v>
      </c>
      <c r="G64" s="5"/>
    </row>
    <row r="65" spans="1:7" ht="15">
      <c r="A65" s="5" t="s">
        <v>2360</v>
      </c>
      <c r="B65" s="5" t="s">
        <v>2842</v>
      </c>
      <c r="C65" s="5">
        <v>0</v>
      </c>
      <c r="D65" s="5">
        <v>0</v>
      </c>
      <c r="F65" s="5">
        <v>0</v>
      </c>
      <c r="G65" s="5"/>
    </row>
    <row r="66" spans="1:7" ht="15">
      <c r="A66" s="5" t="s">
        <v>2361</v>
      </c>
      <c r="B66" s="5" t="s">
        <v>2843</v>
      </c>
      <c r="C66" s="5">
        <v>0</v>
      </c>
      <c r="D66" s="5">
        <v>0</v>
      </c>
      <c r="F66" s="5">
        <v>0</v>
      </c>
      <c r="G66" s="5"/>
    </row>
    <row r="67" spans="1:7" ht="15">
      <c r="A67" s="5" t="s">
        <v>2362</v>
      </c>
      <c r="B67" s="5" t="s">
        <v>2844</v>
      </c>
      <c r="C67" s="5">
        <v>0</v>
      </c>
      <c r="D67" s="5">
        <v>0</v>
      </c>
      <c r="F67" s="5">
        <v>0</v>
      </c>
      <c r="G67" s="5"/>
    </row>
    <row r="68" spans="1:7" ht="15">
      <c r="A68" s="5" t="s">
        <v>2363</v>
      </c>
      <c r="B68" s="5" t="s">
        <v>2846</v>
      </c>
      <c r="C68" s="5">
        <v>0</v>
      </c>
      <c r="D68" s="5">
        <v>0</v>
      </c>
      <c r="F68" s="5">
        <v>0</v>
      </c>
      <c r="G68" s="5"/>
    </row>
    <row r="69" spans="1:7" ht="15">
      <c r="A69" s="5" t="s">
        <v>2364</v>
      </c>
      <c r="B69" s="5" t="s">
        <v>2847</v>
      </c>
      <c r="C69" s="5">
        <v>0</v>
      </c>
      <c r="D69" s="5">
        <v>0</v>
      </c>
      <c r="F69" s="5">
        <v>0</v>
      </c>
      <c r="G69" s="5"/>
    </row>
    <row r="70" spans="1:7" ht="15">
      <c r="A70" s="5" t="s">
        <v>2365</v>
      </c>
      <c r="B70" s="5" t="s">
        <v>2751</v>
      </c>
      <c r="C70" s="5">
        <v>0</v>
      </c>
      <c r="D70" s="5">
        <v>0</v>
      </c>
      <c r="F70" s="5">
        <v>0</v>
      </c>
      <c r="G70" s="5"/>
    </row>
    <row r="71" spans="1:7" ht="15">
      <c r="A71" s="5" t="s">
        <v>2366</v>
      </c>
      <c r="B71" s="5" t="s">
        <v>2845</v>
      </c>
      <c r="C71" s="5">
        <v>0</v>
      </c>
      <c r="D71" s="5">
        <v>0</v>
      </c>
      <c r="F71" s="5">
        <v>0</v>
      </c>
      <c r="G71" s="5"/>
    </row>
    <row r="72" spans="1:7" ht="15">
      <c r="A72" s="5" t="s">
        <v>2367</v>
      </c>
      <c r="B72" s="5" t="s">
        <v>2850</v>
      </c>
      <c r="C72" s="5">
        <v>0</v>
      </c>
      <c r="D72" s="5">
        <v>0</v>
      </c>
      <c r="F72" s="5">
        <v>0</v>
      </c>
      <c r="G72" s="5"/>
    </row>
    <row r="73" spans="1:7" ht="15">
      <c r="A73" s="5" t="s">
        <v>2368</v>
      </c>
      <c r="B73" s="66" t="s">
        <v>2852</v>
      </c>
      <c r="C73" s="66">
        <f>SUM(C74:C76)</f>
        <v>0</v>
      </c>
      <c r="D73" s="66">
        <f>SUM(D74:D76)</f>
        <v>0</v>
      </c>
      <c r="F73" s="66">
        <f>SUM(F74:F76)</f>
        <v>0</v>
      </c>
      <c r="G73" s="5"/>
    </row>
    <row r="74" spans="1:7" ht="15">
      <c r="A74" s="5" t="s">
        <v>2369</v>
      </c>
      <c r="B74" s="5" t="s">
        <v>2853</v>
      </c>
      <c r="C74" s="5">
        <v>0</v>
      </c>
      <c r="D74" s="5">
        <v>0</v>
      </c>
      <c r="F74" s="5">
        <v>0</v>
      </c>
      <c r="G74" s="5"/>
    </row>
    <row r="75" spans="1:7" ht="15">
      <c r="A75" s="5" t="s">
        <v>2370</v>
      </c>
      <c r="B75" s="5" t="s">
        <v>2854</v>
      </c>
      <c r="C75" s="5">
        <v>0</v>
      </c>
      <c r="D75" s="5">
        <v>0</v>
      </c>
      <c r="F75" s="5">
        <v>0</v>
      </c>
      <c r="G75" s="5"/>
    </row>
    <row r="76" spans="1:7" ht="15">
      <c r="A76" s="5" t="s">
        <v>2371</v>
      </c>
      <c r="B76" s="5" t="s">
        <v>2855</v>
      </c>
      <c r="C76" s="5">
        <v>0</v>
      </c>
      <c r="D76" s="5">
        <v>0</v>
      </c>
      <c r="F76" s="5">
        <v>0</v>
      </c>
      <c r="G76" s="5"/>
    </row>
    <row r="77" spans="1:7" ht="15">
      <c r="A77" s="5" t="s">
        <v>2372</v>
      </c>
      <c r="B77" s="66" t="s">
        <v>2737</v>
      </c>
      <c r="C77" s="66">
        <f>SUM(C78:C87)</f>
        <v>0</v>
      </c>
      <c r="D77" s="66">
        <f>SUM(D78:D87)</f>
        <v>0</v>
      </c>
      <c r="F77" s="66">
        <f>SUM(F78:F87)</f>
        <v>0</v>
      </c>
      <c r="G77" s="5"/>
    </row>
    <row r="78" spans="1:7" ht="15">
      <c r="A78" s="5" t="s">
        <v>2373</v>
      </c>
      <c r="B78" s="7" t="s">
        <v>2856</v>
      </c>
      <c r="C78" s="5">
        <v>0</v>
      </c>
      <c r="D78" s="5">
        <v>0</v>
      </c>
      <c r="F78" s="5">
        <v>0</v>
      </c>
      <c r="G78" s="5"/>
    </row>
    <row r="79" spans="1:7" ht="15">
      <c r="A79" s="5" t="s">
        <v>2374</v>
      </c>
      <c r="B79" s="7" t="s">
        <v>2857</v>
      </c>
      <c r="C79" s="5">
        <v>0</v>
      </c>
      <c r="D79" s="5">
        <v>0</v>
      </c>
      <c r="F79" s="5">
        <v>0</v>
      </c>
      <c r="G79" s="5"/>
    </row>
    <row r="80" spans="1:7" ht="15">
      <c r="A80" s="5" t="s">
        <v>2375</v>
      </c>
      <c r="B80" s="7" t="s">
        <v>2877</v>
      </c>
      <c r="C80" s="5">
        <v>0</v>
      </c>
      <c r="D80" s="5">
        <v>0</v>
      </c>
      <c r="F80" s="5">
        <v>0</v>
      </c>
      <c r="G80" s="5"/>
    </row>
    <row r="81" spans="1:7" ht="15">
      <c r="A81" s="5" t="s">
        <v>2376</v>
      </c>
      <c r="B81" s="7" t="s">
        <v>2858</v>
      </c>
      <c r="C81" s="5">
        <v>0</v>
      </c>
      <c r="D81" s="5">
        <v>0</v>
      </c>
      <c r="F81" s="5">
        <v>0</v>
      </c>
      <c r="G81" s="5"/>
    </row>
    <row r="82" spans="1:7" ht="15">
      <c r="A82" s="5" t="s">
        <v>2377</v>
      </c>
      <c r="B82" s="7" t="s">
        <v>2859</v>
      </c>
      <c r="C82" s="5">
        <v>0</v>
      </c>
      <c r="D82" s="5">
        <v>0</v>
      </c>
      <c r="F82" s="5">
        <v>0</v>
      </c>
      <c r="G82" s="5"/>
    </row>
    <row r="83" spans="1:7" ht="15">
      <c r="A83" s="5" t="s">
        <v>2378</v>
      </c>
      <c r="B83" s="7" t="s">
        <v>2860</v>
      </c>
      <c r="C83" s="5">
        <v>0</v>
      </c>
      <c r="D83" s="5">
        <v>0</v>
      </c>
      <c r="F83" s="5">
        <v>0</v>
      </c>
      <c r="G83" s="5"/>
    </row>
    <row r="84" spans="1:7" ht="15">
      <c r="A84" s="5" t="s">
        <v>2379</v>
      </c>
      <c r="B84" s="7" t="s">
        <v>2861</v>
      </c>
      <c r="C84" s="5">
        <v>0</v>
      </c>
      <c r="D84" s="5">
        <v>0</v>
      </c>
      <c r="F84" s="5">
        <v>0</v>
      </c>
      <c r="G84" s="5"/>
    </row>
    <row r="85" spans="1:7" ht="15">
      <c r="A85" s="5" t="s">
        <v>2380</v>
      </c>
      <c r="B85" s="7" t="s">
        <v>2864</v>
      </c>
      <c r="C85" s="5">
        <v>0</v>
      </c>
      <c r="D85" s="5">
        <v>0</v>
      </c>
      <c r="F85" s="5">
        <v>0</v>
      </c>
      <c r="G85" s="5"/>
    </row>
    <row r="86" spans="1:7" ht="15">
      <c r="A86" s="5" t="s">
        <v>2381</v>
      </c>
      <c r="B86" s="7" t="s">
        <v>2862</v>
      </c>
      <c r="C86" s="5">
        <v>0</v>
      </c>
      <c r="D86" s="5">
        <v>0</v>
      </c>
      <c r="F86" s="5">
        <v>0</v>
      </c>
      <c r="G86" s="5"/>
    </row>
    <row r="87" spans="1:7" ht="15">
      <c r="A87" s="5" t="s">
        <v>2382</v>
      </c>
      <c r="B87" s="7" t="s">
        <v>2737</v>
      </c>
      <c r="C87" s="5">
        <v>0</v>
      </c>
      <c r="D87" s="5">
        <v>0</v>
      </c>
      <c r="F87" s="5">
        <v>0</v>
      </c>
      <c r="G87" s="5"/>
    </row>
    <row r="88" spans="1:7" ht="15" hidden="1" outlineLevel="1">
      <c r="A88" s="5" t="s">
        <v>2383</v>
      </c>
      <c r="B88" s="63" t="s">
        <v>2891</v>
      </c>
      <c r="G88" s="5"/>
    </row>
    <row r="89" spans="1:7" ht="15" hidden="1" outlineLevel="1">
      <c r="A89" s="5" t="s">
        <v>2384</v>
      </c>
      <c r="B89" s="63" t="s">
        <v>2891</v>
      </c>
      <c r="G89" s="5"/>
    </row>
    <row r="90" spans="1:7" ht="15" hidden="1" outlineLevel="1">
      <c r="A90" s="5" t="s">
        <v>2385</v>
      </c>
      <c r="B90" s="63" t="s">
        <v>2891</v>
      </c>
      <c r="G90" s="5"/>
    </row>
    <row r="91" spans="1:7" ht="15" hidden="1" outlineLevel="1">
      <c r="A91" s="5" t="s">
        <v>2386</v>
      </c>
      <c r="B91" s="63" t="s">
        <v>2891</v>
      </c>
      <c r="G91" s="5"/>
    </row>
    <row r="92" spans="1:7" ht="15" hidden="1" outlineLevel="1">
      <c r="A92" s="5" t="s">
        <v>2387</v>
      </c>
      <c r="B92" s="63" t="s">
        <v>2891</v>
      </c>
      <c r="G92" s="5"/>
    </row>
    <row r="93" spans="1:7" ht="15" hidden="1" outlineLevel="1">
      <c r="A93" s="5" t="s">
        <v>2388</v>
      </c>
      <c r="B93" s="63" t="s">
        <v>2891</v>
      </c>
      <c r="G93" s="5"/>
    </row>
    <row r="94" spans="1:7" ht="15" hidden="1" outlineLevel="1">
      <c r="A94" s="5" t="s">
        <v>2389</v>
      </c>
      <c r="B94" s="63" t="s">
        <v>2891</v>
      </c>
      <c r="G94" s="5"/>
    </row>
    <row r="95" spans="1:7" ht="15" hidden="1" outlineLevel="1">
      <c r="A95" s="5" t="s">
        <v>2390</v>
      </c>
      <c r="B95" s="63" t="s">
        <v>2891</v>
      </c>
      <c r="G95" s="5"/>
    </row>
    <row r="96" spans="1:7" ht="15" hidden="1" outlineLevel="1">
      <c r="A96" s="5" t="s">
        <v>2391</v>
      </c>
      <c r="B96" s="63" t="s">
        <v>2891</v>
      </c>
      <c r="G96" s="5"/>
    </row>
    <row r="97" spans="1:7" ht="15" hidden="1" outlineLevel="1">
      <c r="A97" s="5" t="s">
        <v>2392</v>
      </c>
      <c r="B97" s="63" t="s">
        <v>2891</v>
      </c>
      <c r="G97" s="5"/>
    </row>
    <row r="98" spans="1:7" ht="15" customHeight="1" collapsed="1">
      <c r="A98" s="39"/>
      <c r="B98" s="56" t="s">
        <v>2639</v>
      </c>
      <c r="C98" s="39" t="s">
        <v>2880</v>
      </c>
      <c r="D98" s="39" t="s">
        <v>2881</v>
      </c>
      <c r="E98" s="38"/>
      <c r="F98" s="41" t="s">
        <v>2884</v>
      </c>
      <c r="G98" s="41"/>
    </row>
    <row r="99" spans="1:7" ht="15">
      <c r="A99" s="5" t="s">
        <v>2393</v>
      </c>
      <c r="B99" s="7" t="s">
        <v>2691</v>
      </c>
      <c r="C99" s="98">
        <f>'D2.Residential'!D33</f>
        <v>0.029523</v>
      </c>
      <c r="D99" s="5">
        <v>0</v>
      </c>
      <c r="F99" s="81">
        <f>C99</f>
        <v>0.029523</v>
      </c>
      <c r="G99" s="5"/>
    </row>
    <row r="100" spans="1:7" ht="15">
      <c r="A100" s="5" t="s">
        <v>2394</v>
      </c>
      <c r="B100" s="7" t="s">
        <v>2692</v>
      </c>
      <c r="C100" s="98">
        <f>'D2.Residential'!D34</f>
        <v>0.052776</v>
      </c>
      <c r="D100" s="5">
        <v>0</v>
      </c>
      <c r="F100" s="81">
        <f aca="true" t="shared" si="1" ref="F100:F124">C100</f>
        <v>0.052776</v>
      </c>
      <c r="G100" s="5"/>
    </row>
    <row r="101" spans="1:7" ht="15">
      <c r="A101" s="5" t="s">
        <v>2395</v>
      </c>
      <c r="B101" s="7" t="s">
        <v>2693</v>
      </c>
      <c r="C101" s="98">
        <f>'D2.Residential'!D35</f>
        <v>0.020474</v>
      </c>
      <c r="D101" s="5">
        <v>0</v>
      </c>
      <c r="F101" s="81">
        <f t="shared" si="1"/>
        <v>0.020474</v>
      </c>
      <c r="G101" s="5"/>
    </row>
    <row r="102" spans="1:7" ht="15">
      <c r="A102" s="5" t="s">
        <v>2396</v>
      </c>
      <c r="B102" s="7" t="s">
        <v>2694</v>
      </c>
      <c r="C102" s="98">
        <f>'D2.Residential'!D36</f>
        <v>0.020915</v>
      </c>
      <c r="D102" s="5">
        <v>0</v>
      </c>
      <c r="F102" s="81">
        <f t="shared" si="1"/>
        <v>0.020915</v>
      </c>
      <c r="G102" s="5"/>
    </row>
    <row r="103" spans="1:7" ht="15">
      <c r="A103" s="5" t="s">
        <v>2397</v>
      </c>
      <c r="B103" s="7" t="s">
        <v>2695</v>
      </c>
      <c r="C103" s="98">
        <f>'D2.Residential'!D37</f>
        <v>0.036863</v>
      </c>
      <c r="D103" s="5">
        <v>0</v>
      </c>
      <c r="F103" s="81">
        <f t="shared" si="1"/>
        <v>0.036863</v>
      </c>
      <c r="G103" s="5"/>
    </row>
    <row r="104" spans="1:7" ht="15">
      <c r="A104" s="5" t="s">
        <v>2398</v>
      </c>
      <c r="B104" s="7" t="s">
        <v>2696</v>
      </c>
      <c r="C104" s="98">
        <f>'D2.Residential'!D38</f>
        <v>0.035656</v>
      </c>
      <c r="D104" s="5">
        <v>0</v>
      </c>
      <c r="F104" s="81">
        <f t="shared" si="1"/>
        <v>0.035656</v>
      </c>
      <c r="G104" s="5"/>
    </row>
    <row r="105" spans="1:7" ht="15">
      <c r="A105" s="5" t="s">
        <v>2399</v>
      </c>
      <c r="B105" s="7" t="s">
        <v>2697</v>
      </c>
      <c r="C105" s="98">
        <f>'D2.Residential'!D39</f>
        <v>0.035195</v>
      </c>
      <c r="D105" s="5">
        <v>0</v>
      </c>
      <c r="F105" s="81">
        <f t="shared" si="1"/>
        <v>0.035195</v>
      </c>
      <c r="G105" s="5"/>
    </row>
    <row r="106" spans="1:7" ht="15">
      <c r="A106" s="5" t="s">
        <v>2400</v>
      </c>
      <c r="B106" s="7" t="s">
        <v>2698</v>
      </c>
      <c r="C106" s="98">
        <f>'D2.Residential'!D40</f>
        <v>0.014171</v>
      </c>
      <c r="D106" s="5">
        <v>0</v>
      </c>
      <c r="F106" s="81">
        <f t="shared" si="1"/>
        <v>0.014171</v>
      </c>
      <c r="G106" s="5"/>
    </row>
    <row r="107" spans="1:7" ht="15">
      <c r="A107" s="5" t="s">
        <v>2401</v>
      </c>
      <c r="B107" s="7" t="s">
        <v>2699</v>
      </c>
      <c r="C107" s="98">
        <f>'D2.Residential'!D41</f>
        <v>0.007912</v>
      </c>
      <c r="D107" s="5">
        <v>0</v>
      </c>
      <c r="F107" s="81">
        <f t="shared" si="1"/>
        <v>0.007912</v>
      </c>
      <c r="G107" s="5"/>
    </row>
    <row r="108" spans="1:7" ht="15">
      <c r="A108" s="5" t="s">
        <v>2402</v>
      </c>
      <c r="B108" s="7" t="s">
        <v>2700</v>
      </c>
      <c r="C108" s="98">
        <f>'D2.Residential'!D42</f>
        <v>0.014463</v>
      </c>
      <c r="D108" s="5">
        <v>0</v>
      </c>
      <c r="F108" s="81">
        <f t="shared" si="1"/>
        <v>0.014463</v>
      </c>
      <c r="G108" s="5"/>
    </row>
    <row r="109" spans="1:7" ht="15">
      <c r="A109" s="5" t="s">
        <v>2403</v>
      </c>
      <c r="B109" s="7" t="s">
        <v>2701</v>
      </c>
      <c r="C109" s="98">
        <f>'D2.Residential'!D43</f>
        <v>0.021203</v>
      </c>
      <c r="D109" s="5">
        <v>0</v>
      </c>
      <c r="F109" s="81">
        <f t="shared" si="1"/>
        <v>0.021203</v>
      </c>
      <c r="G109" s="5"/>
    </row>
    <row r="110" spans="1:7" ht="15">
      <c r="A110" s="5" t="s">
        <v>2404</v>
      </c>
      <c r="B110" s="7" t="s">
        <v>2702</v>
      </c>
      <c r="C110" s="98">
        <f>'D2.Residential'!D44</f>
        <v>0.030937</v>
      </c>
      <c r="D110" s="5">
        <v>0</v>
      </c>
      <c r="F110" s="81">
        <f t="shared" si="1"/>
        <v>0.030937</v>
      </c>
      <c r="G110" s="5"/>
    </row>
    <row r="111" spans="1:7" ht="15">
      <c r="A111" s="5" t="s">
        <v>2405</v>
      </c>
      <c r="B111" s="7" t="s">
        <v>2703</v>
      </c>
      <c r="C111" s="98">
        <f>'D2.Residential'!D45</f>
        <v>0.143132</v>
      </c>
      <c r="D111" s="5">
        <v>0</v>
      </c>
      <c r="F111" s="81">
        <f t="shared" si="1"/>
        <v>0.143132</v>
      </c>
      <c r="G111" s="5"/>
    </row>
    <row r="112" spans="1:7" ht="15">
      <c r="A112" s="5" t="s">
        <v>2406</v>
      </c>
      <c r="B112" s="7" t="s">
        <v>2704</v>
      </c>
      <c r="C112" s="98">
        <f>'D2.Residential'!D46</f>
        <v>0.048911</v>
      </c>
      <c r="D112" s="5">
        <v>0</v>
      </c>
      <c r="F112" s="81">
        <f t="shared" si="1"/>
        <v>0.048911</v>
      </c>
      <c r="G112" s="5"/>
    </row>
    <row r="113" spans="1:7" ht="15">
      <c r="A113" s="5" t="s">
        <v>2407</v>
      </c>
      <c r="B113" s="7" t="s">
        <v>2705</v>
      </c>
      <c r="C113" s="98">
        <f>'D2.Residential'!D47</f>
        <v>0.009759</v>
      </c>
      <c r="D113" s="5">
        <v>0</v>
      </c>
      <c r="F113" s="81">
        <f t="shared" si="1"/>
        <v>0.009759</v>
      </c>
      <c r="G113" s="5"/>
    </row>
    <row r="114" spans="1:7" ht="15">
      <c r="A114" s="5" t="s">
        <v>2408</v>
      </c>
      <c r="B114" s="7" t="s">
        <v>2706</v>
      </c>
      <c r="C114" s="98">
        <f>'D2.Residential'!D48</f>
        <v>0.035775</v>
      </c>
      <c r="D114" s="5">
        <v>0</v>
      </c>
      <c r="F114" s="81">
        <f t="shared" si="1"/>
        <v>0.035775</v>
      </c>
      <c r="G114" s="5"/>
    </row>
    <row r="115" spans="1:7" ht="15">
      <c r="A115" s="5" t="s">
        <v>2409</v>
      </c>
      <c r="B115" s="7" t="s">
        <v>2707</v>
      </c>
      <c r="C115" s="98">
        <f>'D2.Residential'!D49</f>
        <v>0.058776</v>
      </c>
      <c r="D115" s="5">
        <v>0</v>
      </c>
      <c r="F115" s="81">
        <f t="shared" si="1"/>
        <v>0.058776</v>
      </c>
      <c r="G115" s="5"/>
    </row>
    <row r="116" spans="1:7" ht="15">
      <c r="A116" s="5" t="s">
        <v>2410</v>
      </c>
      <c r="B116" s="7" t="s">
        <v>2708</v>
      </c>
      <c r="C116" s="98">
        <f>'D2.Residential'!D50</f>
        <v>0.053456</v>
      </c>
      <c r="D116" s="5">
        <v>0</v>
      </c>
      <c r="F116" s="81">
        <f t="shared" si="1"/>
        <v>0.053456</v>
      </c>
      <c r="G116" s="5"/>
    </row>
    <row r="117" spans="1:7" ht="15">
      <c r="A117" s="5" t="s">
        <v>2411</v>
      </c>
      <c r="B117" s="7" t="s">
        <v>2709</v>
      </c>
      <c r="C117" s="98">
        <f>'D2.Residential'!D51</f>
        <v>0.047737</v>
      </c>
      <c r="D117" s="5">
        <v>0</v>
      </c>
      <c r="F117" s="81">
        <f t="shared" si="1"/>
        <v>0.047737</v>
      </c>
      <c r="G117" s="5"/>
    </row>
    <row r="118" spans="1:7" ht="15">
      <c r="A118" s="5" t="s">
        <v>2412</v>
      </c>
      <c r="B118" s="7" t="s">
        <v>2710</v>
      </c>
      <c r="C118" s="98">
        <f>'D2.Residential'!D52</f>
        <v>0.02086</v>
      </c>
      <c r="D118" s="5">
        <v>0</v>
      </c>
      <c r="F118" s="81">
        <f t="shared" si="1"/>
        <v>0.02086</v>
      </c>
      <c r="G118" s="5"/>
    </row>
    <row r="119" spans="1:7" ht="15">
      <c r="A119" s="5" t="s">
        <v>2413</v>
      </c>
      <c r="B119" s="7" t="s">
        <v>2711</v>
      </c>
      <c r="C119" s="98">
        <f>'D2.Residential'!D53</f>
        <v>0.020292</v>
      </c>
      <c r="D119" s="5">
        <v>0</v>
      </c>
      <c r="F119" s="81">
        <f t="shared" si="1"/>
        <v>0.020292</v>
      </c>
      <c r="G119" s="5"/>
    </row>
    <row r="120" spans="1:7" ht="15">
      <c r="A120" s="5" t="s">
        <v>2414</v>
      </c>
      <c r="B120" s="7" t="s">
        <v>2712</v>
      </c>
      <c r="C120" s="98">
        <f>'D2.Residential'!D54</f>
        <v>0.125569</v>
      </c>
      <c r="D120" s="5">
        <v>0</v>
      </c>
      <c r="F120" s="81">
        <f t="shared" si="1"/>
        <v>0.125569</v>
      </c>
      <c r="G120" s="5"/>
    </row>
    <row r="121" spans="1:7" ht="15">
      <c r="A121" s="5" t="s">
        <v>2415</v>
      </c>
      <c r="B121" s="7" t="s">
        <v>2713</v>
      </c>
      <c r="C121" s="98">
        <f>'D2.Residential'!D55</f>
        <v>0.114953</v>
      </c>
      <c r="D121" s="5">
        <v>0</v>
      </c>
      <c r="F121" s="81">
        <f t="shared" si="1"/>
        <v>0.114953</v>
      </c>
      <c r="G121" s="5"/>
    </row>
    <row r="122" spans="1:7" ht="15">
      <c r="A122" s="5" t="s">
        <v>2416</v>
      </c>
      <c r="B122" s="7"/>
      <c r="C122" s="98">
        <f>'D2.Residential'!D56</f>
        <v>0</v>
      </c>
      <c r="D122" s="5">
        <v>0</v>
      </c>
      <c r="F122" s="81">
        <f t="shared" si="1"/>
        <v>0</v>
      </c>
      <c r="G122" s="5"/>
    </row>
    <row r="123" spans="1:7" ht="15">
      <c r="A123" s="5" t="s">
        <v>2417</v>
      </c>
      <c r="B123" s="7" t="s">
        <v>2714</v>
      </c>
      <c r="C123" s="98">
        <f>'D2.Residential'!D57</f>
        <v>0</v>
      </c>
      <c r="D123" s="5">
        <v>0</v>
      </c>
      <c r="F123" s="81">
        <f t="shared" si="1"/>
        <v>0</v>
      </c>
      <c r="G123" s="5"/>
    </row>
    <row r="124" spans="1:7" ht="15">
      <c r="A124" s="5" t="s">
        <v>2418</v>
      </c>
      <c r="B124" s="7" t="s">
        <v>2715</v>
      </c>
      <c r="C124" s="98">
        <f>'D2.Residential'!D58</f>
        <v>0.0006920000000000259</v>
      </c>
      <c r="D124" s="5">
        <v>0</v>
      </c>
      <c r="F124" s="81">
        <f t="shared" si="1"/>
        <v>0.0006920000000000259</v>
      </c>
      <c r="G124" s="5"/>
    </row>
    <row r="125" spans="1:7" ht="15">
      <c r="A125" s="5" t="s">
        <v>2419</v>
      </c>
      <c r="B125" s="7"/>
      <c r="G125" s="5"/>
    </row>
    <row r="126" spans="1:7" ht="15">
      <c r="A126" s="5" t="s">
        <v>2420</v>
      </c>
      <c r="B126" s="7"/>
      <c r="G126" s="5"/>
    </row>
    <row r="127" spans="1:7" ht="15">
      <c r="A127" s="5" t="s">
        <v>2421</v>
      </c>
      <c r="B127" s="7"/>
      <c r="G127" s="5"/>
    </row>
    <row r="128" spans="1:7" ht="15">
      <c r="A128" s="5" t="s">
        <v>2422</v>
      </c>
      <c r="B128" s="7"/>
      <c r="G128" s="5"/>
    </row>
    <row r="129" spans="1:7" ht="15">
      <c r="A129" s="5" t="s">
        <v>2423</v>
      </c>
      <c r="B129" s="7"/>
      <c r="G129" s="5"/>
    </row>
    <row r="130" spans="1:7" ht="15">
      <c r="A130" s="5" t="s">
        <v>540</v>
      </c>
      <c r="B130" s="7"/>
      <c r="G130" s="5"/>
    </row>
    <row r="131" spans="1:7" ht="15">
      <c r="A131" s="5" t="s">
        <v>541</v>
      </c>
      <c r="B131" s="7"/>
      <c r="G131" s="5"/>
    </row>
    <row r="132" spans="1:7" ht="15">
      <c r="A132" s="5" t="s">
        <v>542</v>
      </c>
      <c r="B132" s="7"/>
      <c r="G132" s="5"/>
    </row>
    <row r="133" spans="1:7" ht="15">
      <c r="A133" s="5" t="s">
        <v>543</v>
      </c>
      <c r="B133" s="7"/>
      <c r="G133" s="5"/>
    </row>
    <row r="134" spans="1:7" ht="15">
      <c r="A134" s="5" t="s">
        <v>544</v>
      </c>
      <c r="B134" s="7"/>
      <c r="G134" s="5"/>
    </row>
    <row r="135" spans="1:7" ht="15">
      <c r="A135" s="5" t="s">
        <v>545</v>
      </c>
      <c r="B135" s="7"/>
      <c r="G135" s="5"/>
    </row>
    <row r="136" spans="1:7" ht="15">
      <c r="A136" s="5" t="s">
        <v>546</v>
      </c>
      <c r="B136" s="7"/>
      <c r="G136" s="5"/>
    </row>
    <row r="137" spans="1:7" ht="15">
      <c r="A137" s="5" t="s">
        <v>547</v>
      </c>
      <c r="B137" s="7"/>
      <c r="G137" s="5"/>
    </row>
    <row r="138" spans="1:7" ht="15">
      <c r="A138" s="5" t="s">
        <v>548</v>
      </c>
      <c r="B138" s="7"/>
      <c r="G138" s="5"/>
    </row>
    <row r="139" spans="1:7" ht="15">
      <c r="A139" s="5" t="s">
        <v>549</v>
      </c>
      <c r="B139" s="7"/>
      <c r="G139" s="5"/>
    </row>
    <row r="140" spans="1:7" ht="15">
      <c r="A140" s="5" t="s">
        <v>550</v>
      </c>
      <c r="B140" s="7"/>
      <c r="G140" s="5"/>
    </row>
    <row r="141" spans="1:7" ht="15">
      <c r="A141" s="5" t="s">
        <v>551</v>
      </c>
      <c r="B141" s="7"/>
      <c r="G141" s="5"/>
    </row>
    <row r="142" spans="1:7" ht="15">
      <c r="A142" s="5" t="s">
        <v>552</v>
      </c>
      <c r="B142" s="7"/>
      <c r="G142" s="5"/>
    </row>
    <row r="143" spans="1:7" ht="15">
      <c r="A143" s="5" t="s">
        <v>553</v>
      </c>
      <c r="B143" s="7"/>
      <c r="G143" s="5"/>
    </row>
    <row r="144" spans="1:7" ht="15">
      <c r="A144" s="5" t="s">
        <v>554</v>
      </c>
      <c r="B144" s="7"/>
      <c r="G144" s="5"/>
    </row>
    <row r="145" spans="1:7" ht="15">
      <c r="A145" s="5" t="s">
        <v>555</v>
      </c>
      <c r="B145" s="7"/>
      <c r="G145" s="5"/>
    </row>
    <row r="146" spans="1:7" ht="15">
      <c r="A146" s="5" t="s">
        <v>556</v>
      </c>
      <c r="B146" s="7"/>
      <c r="G146" s="5"/>
    </row>
    <row r="147" spans="1:7" ht="15">
      <c r="A147" s="5" t="s">
        <v>557</v>
      </c>
      <c r="B147" s="7"/>
      <c r="G147" s="5"/>
    </row>
    <row r="148" spans="1:7" ht="15">
      <c r="A148" s="5" t="s">
        <v>558</v>
      </c>
      <c r="B148" s="7"/>
      <c r="G148" s="5"/>
    </row>
    <row r="149" spans="1:7" ht="15" customHeight="1">
      <c r="A149" s="39"/>
      <c r="B149" s="56" t="s">
        <v>2640</v>
      </c>
      <c r="C149" s="39" t="s">
        <v>2880</v>
      </c>
      <c r="D149" s="39" t="s">
        <v>2881</v>
      </c>
      <c r="E149" s="38"/>
      <c r="F149" s="41" t="s">
        <v>2884</v>
      </c>
      <c r="G149" s="41"/>
    </row>
    <row r="150" spans="1:6" ht="15">
      <c r="A150" s="5" t="s">
        <v>2424</v>
      </c>
      <c r="B150" s="5" t="s">
        <v>2771</v>
      </c>
      <c r="C150" s="98">
        <f>'D2.Residential'!C147</f>
        <v>0.9751</v>
      </c>
      <c r="D150" s="98">
        <v>0</v>
      </c>
      <c r="E150" s="3"/>
      <c r="F150" s="81">
        <f>C150</f>
        <v>0.9751</v>
      </c>
    </row>
    <row r="151" spans="1:7" ht="15">
      <c r="A151" s="5" t="s">
        <v>2425</v>
      </c>
      <c r="B151" s="5" t="s">
        <v>2772</v>
      </c>
      <c r="C151" s="98">
        <f>'D2.Residential'!C149</f>
        <v>0.0131</v>
      </c>
      <c r="D151" s="98">
        <v>0</v>
      </c>
      <c r="E151" s="3"/>
      <c r="F151" s="81">
        <f>C151</f>
        <v>0.0131</v>
      </c>
      <c r="G151" s="5"/>
    </row>
    <row r="152" spans="1:6" ht="15">
      <c r="A152" s="5" t="s">
        <v>2426</v>
      </c>
      <c r="B152" s="5" t="s">
        <v>2737</v>
      </c>
      <c r="C152" s="98">
        <f>'D2.Residential'!C148</f>
        <v>0.0118</v>
      </c>
      <c r="D152" s="98">
        <v>0</v>
      </c>
      <c r="E152" s="3"/>
      <c r="F152" s="81">
        <f>C152</f>
        <v>0.0118</v>
      </c>
    </row>
    <row r="153" spans="1:5" ht="15" hidden="1" outlineLevel="1">
      <c r="A153" s="5" t="s">
        <v>2427</v>
      </c>
      <c r="E153" s="3"/>
    </row>
    <row r="154" spans="1:5" ht="15" hidden="1" outlineLevel="1">
      <c r="A154" s="5" t="s">
        <v>2428</v>
      </c>
      <c r="E154" s="3"/>
    </row>
    <row r="155" spans="1:5" ht="15" hidden="1" outlineLevel="1">
      <c r="A155" s="5" t="s">
        <v>2429</v>
      </c>
      <c r="E155" s="3"/>
    </row>
    <row r="156" spans="1:5" ht="15" hidden="1" outlineLevel="1">
      <c r="A156" s="5" t="s">
        <v>2430</v>
      </c>
      <c r="E156" s="3"/>
    </row>
    <row r="157" spans="1:5" ht="15" hidden="1" outlineLevel="1">
      <c r="A157" s="5" t="s">
        <v>2431</v>
      </c>
      <c r="E157" s="3"/>
    </row>
    <row r="158" spans="1:5" ht="15" hidden="1" outlineLevel="1">
      <c r="A158" s="5" t="s">
        <v>2432</v>
      </c>
      <c r="E158" s="3"/>
    </row>
    <row r="159" spans="1:7" ht="15" customHeight="1" collapsed="1">
      <c r="A159" s="39"/>
      <c r="B159" s="56" t="s">
        <v>2641</v>
      </c>
      <c r="C159" s="39" t="s">
        <v>2880</v>
      </c>
      <c r="D159" s="39" t="s">
        <v>2881</v>
      </c>
      <c r="E159" s="38"/>
      <c r="F159" s="41" t="s">
        <v>2884</v>
      </c>
      <c r="G159" s="41"/>
    </row>
    <row r="160" spans="1:6" ht="15">
      <c r="A160" s="5" t="s">
        <v>2433</v>
      </c>
      <c r="B160" s="5" t="s">
        <v>2774</v>
      </c>
      <c r="C160" s="98">
        <f>'D2.Residential'!C139</f>
        <v>0</v>
      </c>
      <c r="D160" s="98">
        <v>0</v>
      </c>
      <c r="E160" s="98"/>
      <c r="F160" s="98">
        <v>0</v>
      </c>
    </row>
    <row r="161" spans="1:6" ht="15">
      <c r="A161" s="5" t="s">
        <v>2434</v>
      </c>
      <c r="B161" s="5" t="s">
        <v>2749</v>
      </c>
      <c r="C161" s="98">
        <f>'D2.Residential'!C137</f>
        <v>1</v>
      </c>
      <c r="D161" s="98">
        <v>0</v>
      </c>
      <c r="E161" s="3"/>
      <c r="F161" s="98">
        <v>0</v>
      </c>
    </row>
    <row r="162" spans="1:7" ht="15">
      <c r="A162" s="5" t="s">
        <v>2435</v>
      </c>
      <c r="B162" s="5" t="s">
        <v>2737</v>
      </c>
      <c r="C162" s="98">
        <f>'D2.Residential'!C140</f>
        <v>0</v>
      </c>
      <c r="D162" s="98">
        <v>0</v>
      </c>
      <c r="E162" s="3"/>
      <c r="F162" s="98">
        <v>0</v>
      </c>
      <c r="G162" s="5"/>
    </row>
    <row r="163" spans="1:7" ht="15" hidden="1" outlineLevel="1">
      <c r="A163" s="5" t="s">
        <v>2436</v>
      </c>
      <c r="C163" s="98">
        <v>0</v>
      </c>
      <c r="D163" s="98">
        <v>0</v>
      </c>
      <c r="E163" s="3"/>
      <c r="F163" s="98">
        <v>0</v>
      </c>
      <c r="G163" s="5"/>
    </row>
    <row r="164" spans="1:5" ht="15" hidden="1" outlineLevel="1">
      <c r="A164" s="5" t="s">
        <v>2437</v>
      </c>
      <c r="E164" s="3"/>
    </row>
    <row r="165" spans="1:5" ht="15" hidden="1" outlineLevel="1">
      <c r="A165" s="5" t="s">
        <v>2438</v>
      </c>
      <c r="E165" s="3"/>
    </row>
    <row r="166" spans="1:5" ht="15" hidden="1" outlineLevel="1">
      <c r="A166" s="5" t="s">
        <v>2439</v>
      </c>
      <c r="E166" s="3"/>
    </row>
    <row r="167" spans="1:5" ht="15" hidden="1" outlineLevel="1">
      <c r="A167" s="5" t="s">
        <v>2440</v>
      </c>
      <c r="E167" s="3"/>
    </row>
    <row r="168" spans="1:5" ht="15" hidden="1" outlineLevel="1">
      <c r="A168" s="5" t="s">
        <v>2441</v>
      </c>
      <c r="E168" s="3"/>
    </row>
    <row r="169" spans="1:7" ht="15" customHeight="1" collapsed="1">
      <c r="A169" s="39"/>
      <c r="B169" s="56" t="s">
        <v>2642</v>
      </c>
      <c r="C169" s="39" t="s">
        <v>2880</v>
      </c>
      <c r="D169" s="39" t="s">
        <v>2881</v>
      </c>
      <c r="E169" s="38"/>
      <c r="F169" s="41" t="s">
        <v>2884</v>
      </c>
      <c r="G169" s="41"/>
    </row>
    <row r="170" spans="1:6" ht="15">
      <c r="A170" s="5" t="s">
        <v>2442</v>
      </c>
      <c r="B170" s="9" t="s">
        <v>2798</v>
      </c>
      <c r="C170" s="99">
        <f>'D2.Residential'!C117</f>
        <v>0.0382</v>
      </c>
      <c r="D170" s="99">
        <v>0</v>
      </c>
      <c r="E170" s="3"/>
      <c r="F170" s="81">
        <f>C170</f>
        <v>0.0382</v>
      </c>
    </row>
    <row r="171" spans="1:6" ht="15">
      <c r="A171" s="5" t="s">
        <v>2443</v>
      </c>
      <c r="B171" s="9" t="s">
        <v>2754</v>
      </c>
      <c r="C171" s="99">
        <f>'D2.Residential'!C118</f>
        <v>0.0774</v>
      </c>
      <c r="D171" s="99">
        <v>0</v>
      </c>
      <c r="E171" s="3"/>
      <c r="F171" s="81">
        <f>C171</f>
        <v>0.0774</v>
      </c>
    </row>
    <row r="172" spans="1:6" ht="15">
      <c r="A172" s="5" t="s">
        <v>2444</v>
      </c>
      <c r="B172" s="9" t="s">
        <v>2755</v>
      </c>
      <c r="C172" s="99">
        <f>'D2.Residential'!C119</f>
        <v>0.1789</v>
      </c>
      <c r="D172" s="99">
        <v>0</v>
      </c>
      <c r="F172" s="81">
        <f>C172</f>
        <v>0.1789</v>
      </c>
    </row>
    <row r="173" spans="1:6" ht="15">
      <c r="A173" s="5" t="s">
        <v>2445</v>
      </c>
      <c r="B173" s="9" t="s">
        <v>2756</v>
      </c>
      <c r="C173" s="99">
        <f>'D2.Residential'!C120</f>
        <v>0.2388</v>
      </c>
      <c r="D173" s="99">
        <v>0</v>
      </c>
      <c r="F173" s="81">
        <f>C173</f>
        <v>0.2388</v>
      </c>
    </row>
    <row r="174" spans="1:6" ht="15">
      <c r="A174" s="5" t="s">
        <v>2446</v>
      </c>
      <c r="B174" s="9" t="s">
        <v>2757</v>
      </c>
      <c r="C174" s="99">
        <f>'D2.Residential'!C121</f>
        <v>0.4667</v>
      </c>
      <c r="D174" s="99">
        <v>0</v>
      </c>
      <c r="F174" s="81">
        <f>C174</f>
        <v>0.4667</v>
      </c>
    </row>
    <row r="175" spans="1:2" ht="15" hidden="1" outlineLevel="1">
      <c r="A175" s="5" t="s">
        <v>2447</v>
      </c>
      <c r="B175" s="9"/>
    </row>
    <row r="176" spans="1:2" ht="15" hidden="1" outlineLevel="1">
      <c r="A176" s="5" t="s">
        <v>2448</v>
      </c>
      <c r="B176" s="9"/>
    </row>
    <row r="177" spans="1:2" ht="15" hidden="1" outlineLevel="1">
      <c r="A177" s="5" t="s">
        <v>2449</v>
      </c>
      <c r="B177" s="9"/>
    </row>
    <row r="178" spans="1:2" ht="15" hidden="1" outlineLevel="1">
      <c r="A178" s="5" t="s">
        <v>2450</v>
      </c>
      <c r="B178" s="9"/>
    </row>
    <row r="179" spans="1:7" ht="15" customHeight="1" collapsed="1">
      <c r="A179" s="39"/>
      <c r="B179" s="56" t="s">
        <v>2643</v>
      </c>
      <c r="C179" s="39" t="s">
        <v>2880</v>
      </c>
      <c r="D179" s="39" t="s">
        <v>2881</v>
      </c>
      <c r="E179" s="38"/>
      <c r="F179" s="41" t="s">
        <v>2884</v>
      </c>
      <c r="G179" s="41"/>
    </row>
    <row r="180" spans="1:7" ht="15">
      <c r="A180" s="5" t="s">
        <v>2451</v>
      </c>
      <c r="B180" s="5" t="s">
        <v>2824</v>
      </c>
      <c r="C180" s="112">
        <v>0</v>
      </c>
      <c r="D180" s="112">
        <v>0</v>
      </c>
      <c r="E180" s="3"/>
      <c r="F180" s="98">
        <v>0</v>
      </c>
      <c r="G180" s="98"/>
    </row>
    <row r="181" spans="1:7" ht="15" hidden="1" outlineLevel="1">
      <c r="A181" s="5" t="s">
        <v>2452</v>
      </c>
      <c r="E181" s="3"/>
      <c r="G181" s="5"/>
    </row>
    <row r="182" spans="1:5" ht="15" hidden="1" outlineLevel="1">
      <c r="A182" s="5" t="s">
        <v>2453</v>
      </c>
      <c r="E182" s="3"/>
    </row>
    <row r="183" spans="1:5" ht="15" hidden="1" outlineLevel="1">
      <c r="A183" s="5" t="s">
        <v>2454</v>
      </c>
      <c r="E183" s="3"/>
    </row>
    <row r="184" spans="1:5" ht="15" hidden="1" outlineLevel="1">
      <c r="A184" s="5" t="s">
        <v>2455</v>
      </c>
      <c r="E184" s="3"/>
    </row>
    <row r="185" spans="1:7" ht="18.75" collapsed="1">
      <c r="A185" s="43"/>
      <c r="B185" s="46" t="s">
        <v>2964</v>
      </c>
      <c r="C185" s="43"/>
      <c r="D185" s="43"/>
      <c r="E185" s="43"/>
      <c r="F185" s="44"/>
      <c r="G185" s="44"/>
    </row>
    <row r="186" spans="1:7" ht="15" customHeight="1">
      <c r="A186" s="39"/>
      <c r="B186" s="56" t="s">
        <v>2644</v>
      </c>
      <c r="C186" s="39" t="s">
        <v>2888</v>
      </c>
      <c r="D186" s="39" t="s">
        <v>2794</v>
      </c>
      <c r="E186" s="38"/>
      <c r="F186" s="39" t="s">
        <v>2880</v>
      </c>
      <c r="G186" s="39" t="s">
        <v>2886</v>
      </c>
    </row>
    <row r="187" spans="1:7" ht="15">
      <c r="A187" s="5" t="s">
        <v>2456</v>
      </c>
      <c r="B187" s="7" t="s">
        <v>2826</v>
      </c>
      <c r="C187" s="120">
        <f>'D2.Residential'!D170</f>
        <v>58094.27</v>
      </c>
      <c r="D187" s="120">
        <f>'D2.Residential'!D169</f>
        <v>523603</v>
      </c>
      <c r="E187" s="13"/>
      <c r="F187" s="48"/>
      <c r="G187" s="48"/>
    </row>
    <row r="188" spans="1:7" ht="15">
      <c r="A188" s="13"/>
      <c r="B188" s="49"/>
      <c r="C188" s="13"/>
      <c r="D188" s="13"/>
      <c r="E188" s="13"/>
      <c r="F188" s="48"/>
      <c r="G188" s="48"/>
    </row>
    <row r="189" spans="2:7" ht="15">
      <c r="B189" s="7" t="s">
        <v>2889</v>
      </c>
      <c r="C189" s="13"/>
      <c r="D189" s="13"/>
      <c r="E189" s="13"/>
      <c r="F189" s="48"/>
      <c r="G189" s="48"/>
    </row>
    <row r="190" spans="1:7" ht="15">
      <c r="A190" s="5" t="s">
        <v>2457</v>
      </c>
      <c r="B190" s="7" t="s">
        <v>2716</v>
      </c>
      <c r="C190" s="120">
        <f>'D2.Residential'!D178</f>
        <v>26457.5151</v>
      </c>
      <c r="D190" s="120">
        <f>'D2.Residential'!C178</f>
        <v>508238</v>
      </c>
      <c r="E190" s="13"/>
      <c r="F190" s="40">
        <f aca="true" t="shared" si="2" ref="F190:F195">IF($C$214=0,"",IF(C190="[for completion]","",C190/$C$214))</f>
        <v>0.8697884084378333</v>
      </c>
      <c r="G190" s="40">
        <f aca="true" t="shared" si="3" ref="G190:G195">IF($D$214=0,"",IF(D190="[for completion]","",D190/$D$214))</f>
        <v>0.9706552483465526</v>
      </c>
    </row>
    <row r="191" spans="1:7" ht="15">
      <c r="A191" s="5" t="s">
        <v>2458</v>
      </c>
      <c r="B191" s="7" t="s">
        <v>2717</v>
      </c>
      <c r="C191" s="120">
        <f>'D2.Residential'!D179</f>
        <v>3722.0724</v>
      </c>
      <c r="D191" s="120">
        <f>'D2.Residential'!C179</f>
        <v>14824</v>
      </c>
      <c r="E191" s="13"/>
      <c r="F191" s="40">
        <f t="shared" si="2"/>
        <v>0.12236279244857678</v>
      </c>
      <c r="G191" s="40">
        <f t="shared" si="3"/>
        <v>0.02831152609897193</v>
      </c>
    </row>
    <row r="192" spans="1:7" ht="15">
      <c r="A192" s="5" t="s">
        <v>2459</v>
      </c>
      <c r="B192" s="7" t="s">
        <v>2718</v>
      </c>
      <c r="C192" s="120">
        <f>'D2.Residential'!D180</f>
        <v>238.7474</v>
      </c>
      <c r="D192" s="120">
        <f>'D2.Residential'!C180</f>
        <v>541</v>
      </c>
      <c r="E192" s="13"/>
      <c r="F192" s="40">
        <f t="shared" si="2"/>
        <v>0.007848799113589875</v>
      </c>
      <c r="G192" s="40">
        <f t="shared" si="3"/>
        <v>0.0010332255544754328</v>
      </c>
    </row>
    <row r="193" spans="1:7" ht="15">
      <c r="A193" s="5" t="s">
        <v>2460</v>
      </c>
      <c r="B193" s="7" t="s">
        <v>2719</v>
      </c>
      <c r="C193" s="120">
        <f>'D2.Residential'!D181</f>
        <v>0</v>
      </c>
      <c r="D193" s="120">
        <f>'D2.Residential'!C181</f>
        <v>0</v>
      </c>
      <c r="E193" s="13"/>
      <c r="F193" s="40">
        <f t="shared" si="2"/>
        <v>0</v>
      </c>
      <c r="G193" s="40">
        <f t="shared" si="3"/>
        <v>0</v>
      </c>
    </row>
    <row r="194" spans="1:7" ht="15">
      <c r="A194" s="5" t="s">
        <v>2461</v>
      </c>
      <c r="B194" s="7" t="s">
        <v>2720</v>
      </c>
      <c r="C194" s="120">
        <f>'D2.Residential'!D182</f>
        <v>0</v>
      </c>
      <c r="D194" s="120">
        <f>'D2.Residential'!C182</f>
        <v>0</v>
      </c>
      <c r="E194" s="13"/>
      <c r="F194" s="40">
        <f t="shared" si="2"/>
        <v>0</v>
      </c>
      <c r="G194" s="40">
        <f t="shared" si="3"/>
        <v>0</v>
      </c>
    </row>
    <row r="195" spans="1:7" ht="15">
      <c r="A195" s="5" t="s">
        <v>2462</v>
      </c>
      <c r="B195" s="7" t="s">
        <v>2721</v>
      </c>
      <c r="C195" s="120">
        <f>'D2.Residential'!D183</f>
        <v>0</v>
      </c>
      <c r="D195" s="120">
        <f>'D2.Residential'!C183</f>
        <v>0</v>
      </c>
      <c r="E195" s="13"/>
      <c r="F195" s="40">
        <f t="shared" si="2"/>
        <v>0</v>
      </c>
      <c r="G195" s="40">
        <f t="shared" si="3"/>
        <v>0</v>
      </c>
    </row>
    <row r="196" spans="1:7" ht="15">
      <c r="A196" s="5" t="s">
        <v>2463</v>
      </c>
      <c r="B196" s="7"/>
      <c r="E196" s="13"/>
      <c r="F196" s="40"/>
      <c r="G196" s="40"/>
    </row>
    <row r="197" spans="1:7" ht="15">
      <c r="A197" s="5" t="s">
        <v>2464</v>
      </c>
      <c r="B197" s="7"/>
      <c r="E197" s="13"/>
      <c r="F197" s="40"/>
      <c r="G197" s="40"/>
    </row>
    <row r="198" spans="1:7" ht="15">
      <c r="A198" s="5" t="s">
        <v>2465</v>
      </c>
      <c r="B198" s="7"/>
      <c r="E198" s="13"/>
      <c r="F198" s="40"/>
      <c r="G198" s="40"/>
    </row>
    <row r="199" spans="1:7" ht="15">
      <c r="A199" s="5" t="s">
        <v>2466</v>
      </c>
      <c r="B199" s="7"/>
      <c r="E199" s="7"/>
      <c r="F199" s="40"/>
      <c r="G199" s="40"/>
    </row>
    <row r="200" spans="1:7" ht="15">
      <c r="A200" s="5" t="s">
        <v>2467</v>
      </c>
      <c r="B200" s="7"/>
      <c r="E200" s="7"/>
      <c r="F200" s="40"/>
      <c r="G200" s="40"/>
    </row>
    <row r="201" spans="1:7" ht="15">
      <c r="A201" s="5" t="s">
        <v>2468</v>
      </c>
      <c r="B201" s="7"/>
      <c r="E201" s="7"/>
      <c r="F201" s="40"/>
      <c r="G201" s="40"/>
    </row>
    <row r="202" spans="1:7" ht="15">
      <c r="A202" s="5" t="s">
        <v>2469</v>
      </c>
      <c r="B202" s="7"/>
      <c r="E202" s="7"/>
      <c r="F202" s="113"/>
      <c r="G202" s="40"/>
    </row>
    <row r="203" spans="1:7" ht="15">
      <c r="A203" s="5" t="s">
        <v>2470</v>
      </c>
      <c r="B203" s="7"/>
      <c r="E203" s="7"/>
      <c r="F203" s="40"/>
      <c r="G203" s="40"/>
    </row>
    <row r="204" spans="1:7" ht="15">
      <c r="A204" s="5" t="s">
        <v>2471</v>
      </c>
      <c r="B204" s="7"/>
      <c r="E204" s="7"/>
      <c r="F204" s="40"/>
      <c r="G204" s="40"/>
    </row>
    <row r="205" spans="1:7" ht="15">
      <c r="A205" s="5" t="s">
        <v>2472</v>
      </c>
      <c r="B205" s="7"/>
      <c r="F205" s="40"/>
      <c r="G205" s="13"/>
    </row>
    <row r="206" spans="1:7" ht="15">
      <c r="A206" s="5" t="s">
        <v>2473</v>
      </c>
      <c r="B206" s="7"/>
      <c r="E206" s="14"/>
      <c r="F206" s="40"/>
      <c r="G206" s="40"/>
    </row>
    <row r="207" spans="1:7" ht="15">
      <c r="A207" s="5" t="s">
        <v>2474</v>
      </c>
      <c r="B207" s="7"/>
      <c r="E207" s="14"/>
      <c r="F207" s="40"/>
      <c r="G207" s="40"/>
    </row>
    <row r="208" spans="1:7" ht="15">
      <c r="A208" s="5" t="s">
        <v>2475</v>
      </c>
      <c r="B208" s="7"/>
      <c r="E208" s="14"/>
      <c r="F208" s="40"/>
      <c r="G208" s="40"/>
    </row>
    <row r="209" spans="1:7" ht="15">
      <c r="A209" s="5" t="s">
        <v>2476</v>
      </c>
      <c r="B209" s="7"/>
      <c r="E209" s="14"/>
      <c r="F209" s="40"/>
      <c r="G209" s="40"/>
    </row>
    <row r="210" spans="1:7" ht="15">
      <c r="A210" s="5" t="s">
        <v>2477</v>
      </c>
      <c r="B210" s="7"/>
      <c r="E210" s="14"/>
      <c r="F210" s="40"/>
      <c r="G210" s="40"/>
    </row>
    <row r="211" spans="1:7" ht="15">
      <c r="A211" s="5" t="s">
        <v>2478</v>
      </c>
      <c r="B211" s="7"/>
      <c r="E211" s="14"/>
      <c r="F211" s="40"/>
      <c r="G211" s="40"/>
    </row>
    <row r="212" spans="1:7" ht="15">
      <c r="A212" s="5" t="s">
        <v>2479</v>
      </c>
      <c r="B212" s="7"/>
      <c r="E212" s="14"/>
      <c r="F212" s="40"/>
      <c r="G212" s="40"/>
    </row>
    <row r="213" spans="1:7" ht="15">
      <c r="A213" s="5" t="s">
        <v>2480</v>
      </c>
      <c r="B213" s="7"/>
      <c r="E213" s="14"/>
      <c r="F213" s="40"/>
      <c r="G213" s="40"/>
    </row>
    <row r="214" spans="1:7" ht="15">
      <c r="A214" s="5" t="s">
        <v>2481</v>
      </c>
      <c r="B214" s="8" t="s">
        <v>2736</v>
      </c>
      <c r="C214" s="120">
        <f>SUM(C190:C213)</f>
        <v>30418.3349</v>
      </c>
      <c r="D214" s="120">
        <f>SUM(D190:D213)</f>
        <v>523603</v>
      </c>
      <c r="E214" s="14"/>
      <c r="F214" s="98">
        <f>SUM(F190:F213)</f>
        <v>1</v>
      </c>
      <c r="G214" s="98">
        <f>SUM(G190:G213)</f>
        <v>0.9999999999999999</v>
      </c>
    </row>
    <row r="215" spans="1:7" ht="15" customHeight="1">
      <c r="A215" s="39"/>
      <c r="B215" s="56" t="s">
        <v>2645</v>
      </c>
      <c r="C215" s="39" t="s">
        <v>2888</v>
      </c>
      <c r="D215" s="39" t="s">
        <v>2794</v>
      </c>
      <c r="E215" s="38"/>
      <c r="F215" s="39" t="s">
        <v>2880</v>
      </c>
      <c r="G215" s="39" t="s">
        <v>2886</v>
      </c>
    </row>
    <row r="216" spans="1:11" ht="15">
      <c r="A216" s="5" t="s">
        <v>2482</v>
      </c>
      <c r="B216" s="5" t="s">
        <v>2873</v>
      </c>
      <c r="C216" s="81">
        <f>'D2.Residential'!D63</f>
        <v>0.6689</v>
      </c>
      <c r="G216" s="5"/>
      <c r="I216" s="114"/>
      <c r="K216" s="114"/>
    </row>
    <row r="217" spans="7:11" ht="15">
      <c r="G217" s="5"/>
      <c r="I217" s="114"/>
      <c r="K217" s="114"/>
    </row>
    <row r="218" spans="2:11" ht="15">
      <c r="B218" s="7" t="s">
        <v>2984</v>
      </c>
      <c r="G218" s="5"/>
      <c r="I218" s="114"/>
      <c r="K218" s="114"/>
    </row>
    <row r="219" spans="1:11" ht="15">
      <c r="A219" s="5" t="s">
        <v>2483</v>
      </c>
      <c r="B219" s="5" t="s">
        <v>2905</v>
      </c>
      <c r="C219" s="120">
        <v>4414.93024424</v>
      </c>
      <c r="D219" s="120">
        <v>174732</v>
      </c>
      <c r="F219" s="40">
        <f aca="true" t="shared" si="4" ref="F219:F233">IF($C$227=0,"",IF(C219="[for completion]","",C219/$C$227))</f>
        <v>0.145140431129594</v>
      </c>
      <c r="G219" s="40">
        <f>IF($D$227=0,"",IF(D219="[for completion]","",D219/$D$227))</f>
        <v>0.33371084581257177</v>
      </c>
      <c r="I219" s="116"/>
      <c r="K219" s="114"/>
    </row>
    <row r="220" spans="1:11" ht="15">
      <c r="A220" s="5" t="s">
        <v>2484</v>
      </c>
      <c r="B220" s="5" t="s">
        <v>2907</v>
      </c>
      <c r="C220" s="120">
        <v>2431.87789124</v>
      </c>
      <c r="D220" s="120">
        <v>45443</v>
      </c>
      <c r="F220" s="40">
        <f t="shared" si="4"/>
        <v>0.07994776498441862</v>
      </c>
      <c r="G220" s="40">
        <f aca="true" t="shared" si="5" ref="G220:G226">IF($D$227=0,"",IF(D220="[for completion]","",D220/$D$227))</f>
        <v>0.0867890367320279</v>
      </c>
      <c r="I220" s="114"/>
      <c r="K220" s="114"/>
    </row>
    <row r="221" spans="1:11" ht="15">
      <c r="A221" s="5" t="s">
        <v>2485</v>
      </c>
      <c r="B221" s="5" t="s">
        <v>2908</v>
      </c>
      <c r="C221" s="120">
        <v>3074.53798105</v>
      </c>
      <c r="D221" s="120">
        <v>50681</v>
      </c>
      <c r="F221" s="40">
        <f t="shared" si="4"/>
        <v>0.10107515711626504</v>
      </c>
      <c r="G221" s="40">
        <f t="shared" si="5"/>
        <v>0.09679279912452755</v>
      </c>
      <c r="I221" s="114"/>
      <c r="K221" s="114"/>
    </row>
    <row r="222" spans="1:11" ht="15">
      <c r="A222" s="5" t="s">
        <v>2486</v>
      </c>
      <c r="B222" s="5" t="s">
        <v>2909</v>
      </c>
      <c r="C222" s="120">
        <v>4081.10475328</v>
      </c>
      <c r="D222" s="120">
        <v>60596</v>
      </c>
      <c r="F222" s="40">
        <f t="shared" si="4"/>
        <v>0.13416594840855986</v>
      </c>
      <c r="G222" s="40">
        <f t="shared" si="5"/>
        <v>0.11572890147688229</v>
      </c>
      <c r="I222" s="114"/>
      <c r="K222" s="114"/>
    </row>
    <row r="223" spans="1:11" ht="15">
      <c r="A223" s="5" t="s">
        <v>2487</v>
      </c>
      <c r="B223" s="5" t="s">
        <v>2910</v>
      </c>
      <c r="C223" s="120">
        <v>5604.52583342</v>
      </c>
      <c r="D223" s="120">
        <v>76055</v>
      </c>
      <c r="F223" s="40">
        <f t="shared" si="4"/>
        <v>0.1842482781694673</v>
      </c>
      <c r="G223" s="40">
        <f t="shared" si="5"/>
        <v>0.14525317845772465</v>
      </c>
      <c r="I223" s="114"/>
      <c r="K223" s="114"/>
    </row>
    <row r="224" spans="1:11" ht="15">
      <c r="A224" s="5" t="s">
        <v>2488</v>
      </c>
      <c r="B224" s="5" t="s">
        <v>2911</v>
      </c>
      <c r="C224" s="120">
        <v>6892.73916955</v>
      </c>
      <c r="D224" s="120">
        <v>79269</v>
      </c>
      <c r="F224" s="40">
        <f t="shared" si="4"/>
        <v>0.22659817469087581</v>
      </c>
      <c r="G224" s="40">
        <f t="shared" si="5"/>
        <v>0.1513914167795066</v>
      </c>
      <c r="I224" s="114"/>
      <c r="K224" s="114"/>
    </row>
    <row r="225" spans="1:11" ht="15">
      <c r="A225" s="5" t="s">
        <v>2489</v>
      </c>
      <c r="B225" s="5" t="s">
        <v>2912</v>
      </c>
      <c r="C225" s="120">
        <v>3918.6190452</v>
      </c>
      <c r="D225" s="120">
        <v>36827</v>
      </c>
      <c r="F225" s="40">
        <f t="shared" si="4"/>
        <v>0.1288242455008193</v>
      </c>
      <c r="G225" s="40">
        <f t="shared" si="5"/>
        <v>0.07033382161675926</v>
      </c>
      <c r="I225" s="114"/>
      <c r="K225" s="114"/>
    </row>
    <row r="226" spans="1:11" ht="15">
      <c r="A226" s="5" t="s">
        <v>2490</v>
      </c>
      <c r="B226" s="5" t="s">
        <v>2906</v>
      </c>
      <c r="C226" s="120">
        <v>0</v>
      </c>
      <c r="D226" s="120">
        <v>0</v>
      </c>
      <c r="F226" s="40">
        <f t="shared" si="4"/>
        <v>0</v>
      </c>
      <c r="G226" s="40">
        <f t="shared" si="5"/>
        <v>0</v>
      </c>
      <c r="I226" s="114"/>
      <c r="K226" s="114"/>
    </row>
    <row r="227" spans="1:11" ht="15">
      <c r="A227" s="5" t="s">
        <v>2491</v>
      </c>
      <c r="B227" s="8" t="s">
        <v>2736</v>
      </c>
      <c r="C227" s="120">
        <f>SUM(C219:C226)</f>
        <v>30418.334917980003</v>
      </c>
      <c r="D227" s="120">
        <f>SUM(D219:D226)</f>
        <v>523603</v>
      </c>
      <c r="F227" s="98">
        <f>SUM(F219:F226)</f>
        <v>0.9999999999999999</v>
      </c>
      <c r="G227" s="98">
        <f>SUM(G219:G226)</f>
        <v>1</v>
      </c>
      <c r="I227" s="114"/>
      <c r="K227" s="114"/>
    </row>
    <row r="228" spans="1:9" ht="15" hidden="1" outlineLevel="1">
      <c r="A228" s="5" t="s">
        <v>2492</v>
      </c>
      <c r="B228" s="63" t="s">
        <v>2913</v>
      </c>
      <c r="F228" s="40">
        <f t="shared" si="4"/>
        <v>0</v>
      </c>
      <c r="G228" s="40">
        <f aca="true" t="shared" si="6" ref="G228:G233">IF($D$227=0,"",IF(D228="[for completion]","",D228/$D$227))</f>
        <v>0</v>
      </c>
      <c r="I228" s="114">
        <v>2.7492762129550547E-05</v>
      </c>
    </row>
    <row r="229" spans="1:7" ht="15" hidden="1" outlineLevel="1">
      <c r="A229" s="5" t="s">
        <v>2493</v>
      </c>
      <c r="B229" s="63" t="s">
        <v>2914</v>
      </c>
      <c r="F229" s="40">
        <f t="shared" si="4"/>
        <v>0</v>
      </c>
      <c r="G229" s="40">
        <f t="shared" si="6"/>
        <v>0</v>
      </c>
    </row>
    <row r="230" spans="1:7" ht="15" hidden="1" outlineLevel="1">
      <c r="A230" s="5" t="s">
        <v>2494</v>
      </c>
      <c r="B230" s="63" t="s">
        <v>2915</v>
      </c>
      <c r="F230" s="40">
        <f t="shared" si="4"/>
        <v>0</v>
      </c>
      <c r="G230" s="40">
        <f t="shared" si="6"/>
        <v>0</v>
      </c>
    </row>
    <row r="231" spans="1:7" ht="15" hidden="1" outlineLevel="1">
      <c r="A231" s="5" t="s">
        <v>2495</v>
      </c>
      <c r="B231" s="63" t="s">
        <v>2916</v>
      </c>
      <c r="F231" s="40">
        <f t="shared" si="4"/>
        <v>0</v>
      </c>
      <c r="G231" s="40">
        <f t="shared" si="6"/>
        <v>0</v>
      </c>
    </row>
    <row r="232" spans="1:7" ht="15" hidden="1" outlineLevel="1">
      <c r="A232" s="5" t="s">
        <v>2496</v>
      </c>
      <c r="B232" s="63" t="s">
        <v>2917</v>
      </c>
      <c r="F232" s="40">
        <f t="shared" si="4"/>
        <v>0</v>
      </c>
      <c r="G232" s="40">
        <f t="shared" si="6"/>
        <v>0</v>
      </c>
    </row>
    <row r="233" spans="1:7" ht="15" hidden="1" outlineLevel="1">
      <c r="A233" s="5" t="s">
        <v>2497</v>
      </c>
      <c r="B233" s="63" t="s">
        <v>2918</v>
      </c>
      <c r="F233" s="40">
        <f t="shared" si="4"/>
        <v>0</v>
      </c>
      <c r="G233" s="40">
        <f t="shared" si="6"/>
        <v>0</v>
      </c>
    </row>
    <row r="234" spans="1:7" ht="15" hidden="1" outlineLevel="1">
      <c r="A234" s="5" t="s">
        <v>2498</v>
      </c>
      <c r="B234" s="63"/>
      <c r="F234" s="40"/>
      <c r="G234" s="40"/>
    </row>
    <row r="235" spans="1:7" ht="15" hidden="1" outlineLevel="1">
      <c r="A235" s="5" t="s">
        <v>2499</v>
      </c>
      <c r="B235" s="63"/>
      <c r="F235" s="40"/>
      <c r="G235" s="40"/>
    </row>
    <row r="236" spans="1:7" ht="15" hidden="1" outlineLevel="1">
      <c r="A236" s="5" t="s">
        <v>2500</v>
      </c>
      <c r="B236" s="63"/>
      <c r="F236" s="40"/>
      <c r="G236" s="40"/>
    </row>
    <row r="237" spans="1:11" ht="15" customHeight="1" collapsed="1">
      <c r="A237" s="39"/>
      <c r="B237" s="56" t="s">
        <v>2646</v>
      </c>
      <c r="C237" s="39" t="s">
        <v>2888</v>
      </c>
      <c r="D237" s="39" t="s">
        <v>2794</v>
      </c>
      <c r="E237" s="38"/>
      <c r="F237" s="39" t="s">
        <v>2880</v>
      </c>
      <c r="G237" s="39" t="s">
        <v>2886</v>
      </c>
      <c r="K237" s="116"/>
    </row>
    <row r="238" spans="1:7" ht="15">
      <c r="A238" s="5" t="s">
        <v>2501</v>
      </c>
      <c r="B238" s="5" t="s">
        <v>2873</v>
      </c>
      <c r="C238" s="81">
        <f>'D2.Residential'!D83</f>
        <v>0.6814</v>
      </c>
      <c r="G238" s="5"/>
    </row>
    <row r="239" spans="3:7" ht="15">
      <c r="C239" s="111"/>
      <c r="D239" s="111"/>
      <c r="G239" s="5"/>
    </row>
    <row r="240" spans="2:11" ht="15">
      <c r="B240" s="7" t="s">
        <v>2984</v>
      </c>
      <c r="G240" s="5"/>
      <c r="K240" s="116"/>
    </row>
    <row r="241" spans="1:11" ht="15">
      <c r="A241" s="5" t="s">
        <v>2502</v>
      </c>
      <c r="B241" s="5" t="s">
        <v>2905</v>
      </c>
      <c r="C241" s="120">
        <v>4678.80364057</v>
      </c>
      <c r="D241" s="120">
        <v>180679</v>
      </c>
      <c r="F241" s="40">
        <f>IF($C$249=0,"",IF(C241="[Mark as ND1 if not relevant]","",C241/$C$249))</f>
        <v>0.15381524508773828</v>
      </c>
      <c r="G241" s="40">
        <f>D241/$D$249</f>
        <v>0.34057540748448195</v>
      </c>
      <c r="K241" s="116"/>
    </row>
    <row r="242" spans="1:11" ht="15">
      <c r="A242" s="5" t="s">
        <v>2503</v>
      </c>
      <c r="B242" s="5" t="s">
        <v>2907</v>
      </c>
      <c r="C242" s="120">
        <v>2211.92357041</v>
      </c>
      <c r="D242" s="120">
        <v>39795</v>
      </c>
      <c r="F242" s="40">
        <f>IF($C$249=0,"",IF(C242="[Mark as ND1 if not relevant]","",C242/$C$249))</f>
        <v>0.07271678664773173</v>
      </c>
      <c r="G242" s="40">
        <f aca="true" t="shared" si="7" ref="G242:G248">D242/$D$249</f>
        <v>0.07501258220847447</v>
      </c>
      <c r="K242" s="116"/>
    </row>
    <row r="243" spans="1:11" ht="15">
      <c r="A243" s="5" t="s">
        <v>2504</v>
      </c>
      <c r="B243" s="5" t="s">
        <v>2908</v>
      </c>
      <c r="C243" s="120">
        <v>2742.99844516</v>
      </c>
      <c r="D243" s="120">
        <v>44215</v>
      </c>
      <c r="F243" s="40">
        <f aca="true" t="shared" si="8" ref="F243:F248">IF($C$249=0,"",IF(C243="[Mark as ND1 if not relevant]","",C243/$C$249))</f>
        <v>0.09017582496070943</v>
      </c>
      <c r="G243" s="40">
        <f t="shared" si="7"/>
        <v>0.08334417193988437</v>
      </c>
      <c r="K243" s="116"/>
    </row>
    <row r="244" spans="1:11" ht="15">
      <c r="A244" s="5" t="s">
        <v>2505</v>
      </c>
      <c r="B244" s="5" t="s">
        <v>2909</v>
      </c>
      <c r="C244" s="120">
        <v>3604.98680934</v>
      </c>
      <c r="D244" s="120">
        <v>53075</v>
      </c>
      <c r="F244" s="40">
        <f t="shared" si="8"/>
        <v>0.11851361420868324</v>
      </c>
      <c r="G244" s="40">
        <f t="shared" si="7"/>
        <v>0.10004505090375129</v>
      </c>
      <c r="K244" s="116"/>
    </row>
    <row r="245" spans="1:11" ht="15">
      <c r="A245" s="5" t="s">
        <v>2506</v>
      </c>
      <c r="B245" s="5" t="s">
        <v>2910</v>
      </c>
      <c r="C245" s="120">
        <v>4822.06871409</v>
      </c>
      <c r="D245" s="120">
        <v>65945</v>
      </c>
      <c r="F245" s="40">
        <f t="shared" si="8"/>
        <v>0.15852507137856908</v>
      </c>
      <c r="G245" s="40">
        <f t="shared" si="7"/>
        <v>0.12430467982756248</v>
      </c>
      <c r="K245" s="116"/>
    </row>
    <row r="246" spans="1:11" ht="15">
      <c r="A246" s="5" t="s">
        <v>2507</v>
      </c>
      <c r="B246" s="5" t="s">
        <v>2911</v>
      </c>
      <c r="C246" s="120">
        <v>6671.10977031</v>
      </c>
      <c r="D246" s="120">
        <v>80048</v>
      </c>
      <c r="F246" s="40">
        <f t="shared" si="8"/>
        <v>0.21931212830347163</v>
      </c>
      <c r="G246" s="40">
        <f t="shared" si="7"/>
        <v>0.1508884829909276</v>
      </c>
      <c r="K246" s="116"/>
    </row>
    <row r="247" spans="1:11" ht="15">
      <c r="A247" s="5" t="s">
        <v>2508</v>
      </c>
      <c r="B247" s="5" t="s">
        <v>2912</v>
      </c>
      <c r="C247" s="120">
        <v>5282.45563917</v>
      </c>
      <c r="D247" s="120">
        <v>57388</v>
      </c>
      <c r="F247" s="40">
        <f t="shared" si="8"/>
        <v>0.17366024976099492</v>
      </c>
      <c r="G247" s="40">
        <f t="shared" si="7"/>
        <v>0.10817494830455919</v>
      </c>
      <c r="K247" s="116"/>
    </row>
    <row r="248" spans="1:7" ht="15">
      <c r="A248" s="5" t="s">
        <v>2509</v>
      </c>
      <c r="B248" s="5" t="s">
        <v>2906</v>
      </c>
      <c r="C248" s="120">
        <v>403.98832893</v>
      </c>
      <c r="D248" s="120">
        <v>9366</v>
      </c>
      <c r="F248" s="40">
        <f t="shared" si="8"/>
        <v>0.01328107965210174</v>
      </c>
      <c r="G248" s="40">
        <f t="shared" si="7"/>
        <v>0.017654676340358635</v>
      </c>
    </row>
    <row r="249" spans="1:7" ht="15">
      <c r="A249" s="5" t="s">
        <v>2510</v>
      </c>
      <c r="B249" s="8" t="s">
        <v>2736</v>
      </c>
      <c r="C249" s="120">
        <f>SUM(C241:C248)</f>
        <v>30418.33491798</v>
      </c>
      <c r="D249" s="120">
        <f>SUM(D241:D248)</f>
        <v>530511</v>
      </c>
      <c r="F249" s="98">
        <f>SUM(F241:F248)</f>
        <v>1</v>
      </c>
      <c r="G249" s="98">
        <f>G227</f>
        <v>1</v>
      </c>
    </row>
    <row r="250" spans="1:7" ht="15" outlineLevel="1">
      <c r="A250" s="5" t="s">
        <v>2511</v>
      </c>
      <c r="B250" s="63" t="s">
        <v>2913</v>
      </c>
      <c r="F250" s="40">
        <f aca="true" t="shared" si="9" ref="F250:F255">IF($C$249=0,"",IF(C250="[for completion]","",C250/$C$249))</f>
        <v>0</v>
      </c>
      <c r="G250" s="40">
        <f aca="true" t="shared" si="10" ref="G250:G255">IF($D$249=0,"",IF(D250="[for completion]","",D250/$D$249))</f>
        <v>0</v>
      </c>
    </row>
    <row r="251" spans="1:7" ht="15" outlineLevel="1">
      <c r="A251" s="5" t="s">
        <v>2512</v>
      </c>
      <c r="B251" s="63" t="s">
        <v>2914</v>
      </c>
      <c r="F251" s="40">
        <f t="shared" si="9"/>
        <v>0</v>
      </c>
      <c r="G251" s="40">
        <f t="shared" si="10"/>
        <v>0</v>
      </c>
    </row>
    <row r="252" spans="1:7" ht="15" outlineLevel="1">
      <c r="A252" s="5" t="s">
        <v>2513</v>
      </c>
      <c r="B252" s="63" t="s">
        <v>2915</v>
      </c>
      <c r="F252" s="40">
        <f t="shared" si="9"/>
        <v>0</v>
      </c>
      <c r="G252" s="40">
        <f t="shared" si="10"/>
        <v>0</v>
      </c>
    </row>
    <row r="253" spans="1:7" ht="15" outlineLevel="1">
      <c r="A253" s="5" t="s">
        <v>2514</v>
      </c>
      <c r="B253" s="63" t="s">
        <v>2916</v>
      </c>
      <c r="F253" s="40">
        <f t="shared" si="9"/>
        <v>0</v>
      </c>
      <c r="G253" s="40">
        <f t="shared" si="10"/>
        <v>0</v>
      </c>
    </row>
    <row r="254" spans="1:7" ht="15" outlineLevel="1">
      <c r="A254" s="5" t="s">
        <v>2515</v>
      </c>
      <c r="B254" s="63" t="s">
        <v>2917</v>
      </c>
      <c r="F254" s="40">
        <f t="shared" si="9"/>
        <v>0</v>
      </c>
      <c r="G254" s="40">
        <f t="shared" si="10"/>
        <v>0</v>
      </c>
    </row>
    <row r="255" spans="1:7" ht="15" outlineLevel="1">
      <c r="A255" s="5" t="s">
        <v>2516</v>
      </c>
      <c r="B255" s="63" t="s">
        <v>2918</v>
      </c>
      <c r="F255" s="40">
        <f t="shared" si="9"/>
        <v>0</v>
      </c>
      <c r="G255" s="40">
        <f t="shared" si="10"/>
        <v>0</v>
      </c>
    </row>
    <row r="256" spans="1:7" ht="15" outlineLevel="1">
      <c r="A256" s="5" t="s">
        <v>2517</v>
      </c>
      <c r="B256" s="63"/>
      <c r="F256" s="115"/>
      <c r="G256" s="40"/>
    </row>
    <row r="257" spans="1:7" ht="15" outlineLevel="1">
      <c r="A257" s="5" t="s">
        <v>2518</v>
      </c>
      <c r="B257" s="63"/>
      <c r="F257" s="40"/>
      <c r="G257" s="40"/>
    </row>
    <row r="258" spans="1:7" ht="15" outlineLevel="1">
      <c r="A258" s="5" t="s">
        <v>2519</v>
      </c>
      <c r="B258" s="63"/>
      <c r="F258" s="40"/>
      <c r="G258" s="40"/>
    </row>
    <row r="259" spans="1:7" ht="15" customHeight="1">
      <c r="A259" s="39"/>
      <c r="B259" s="56" t="s">
        <v>2647</v>
      </c>
      <c r="C259" s="39" t="s">
        <v>2880</v>
      </c>
      <c r="D259" s="39"/>
      <c r="E259" s="38"/>
      <c r="F259" s="39"/>
      <c r="G259" s="39"/>
    </row>
    <row r="260" spans="1:7" ht="15">
      <c r="A260" s="5" t="s">
        <v>2520</v>
      </c>
      <c r="B260" s="5" t="s">
        <v>2747</v>
      </c>
      <c r="C260" s="97">
        <f>'D2.Residential'!C127</f>
        <v>0.8174</v>
      </c>
      <c r="E260" s="14"/>
      <c r="F260" s="14"/>
      <c r="G260" s="14"/>
    </row>
    <row r="261" spans="1:6" ht="15">
      <c r="A261" s="5" t="s">
        <v>2521</v>
      </c>
      <c r="B261" s="5" t="s">
        <v>2876</v>
      </c>
      <c r="C261" s="97">
        <f>'D2.Residential'!C128</f>
        <v>0.023</v>
      </c>
      <c r="E261" s="14"/>
      <c r="F261" s="14"/>
    </row>
    <row r="262" spans="1:6" ht="15">
      <c r="A262" s="5" t="s">
        <v>2522</v>
      </c>
      <c r="B262" s="5" t="s">
        <v>560</v>
      </c>
      <c r="C262" s="97">
        <f>'D2.Residential'!C129</f>
        <v>0.1595</v>
      </c>
      <c r="E262" s="14"/>
      <c r="F262" s="14"/>
    </row>
    <row r="263" spans="1:6" ht="15">
      <c r="A263" s="5" t="s">
        <v>2523</v>
      </c>
      <c r="B263" s="5" t="s">
        <v>561</v>
      </c>
      <c r="C263" s="97">
        <v>0</v>
      </c>
      <c r="E263" s="14"/>
      <c r="F263" s="14"/>
    </row>
    <row r="264" spans="1:6" ht="15">
      <c r="A264" s="5" t="s">
        <v>559</v>
      </c>
      <c r="B264" s="5" t="s">
        <v>2737</v>
      </c>
      <c r="C264" s="97">
        <v>0</v>
      </c>
      <c r="E264" s="14"/>
      <c r="F264" s="14"/>
    </row>
    <row r="265" spans="1:6" ht="15" outlineLevel="1">
      <c r="A265" s="5" t="s">
        <v>2524</v>
      </c>
      <c r="B265" s="63" t="s">
        <v>2893</v>
      </c>
      <c r="E265" s="14"/>
      <c r="F265" s="14"/>
    </row>
    <row r="266" spans="1:6" ht="15" outlineLevel="1">
      <c r="A266" s="5" t="s">
        <v>2525</v>
      </c>
      <c r="B266" s="63" t="s">
        <v>2894</v>
      </c>
      <c r="C266" s="1"/>
      <c r="E266" s="14"/>
      <c r="F266" s="14"/>
    </row>
    <row r="267" spans="1:6" ht="15" outlineLevel="1">
      <c r="A267" s="5" t="s">
        <v>2526</v>
      </c>
      <c r="B267" s="63" t="s">
        <v>2943</v>
      </c>
      <c r="E267" s="14"/>
      <c r="F267" s="14"/>
    </row>
    <row r="268" spans="1:6" ht="15" outlineLevel="1">
      <c r="A268" s="5" t="s">
        <v>2527</v>
      </c>
      <c r="B268" s="63" t="s">
        <v>2944</v>
      </c>
      <c r="E268" s="14"/>
      <c r="F268" s="14"/>
    </row>
    <row r="269" spans="1:6" ht="15" outlineLevel="1">
      <c r="A269" s="5" t="s">
        <v>2528</v>
      </c>
      <c r="B269" s="63" t="s">
        <v>2945</v>
      </c>
      <c r="E269" s="14"/>
      <c r="F269" s="14"/>
    </row>
    <row r="270" spans="1:6" ht="15" outlineLevel="1">
      <c r="A270" s="5" t="s">
        <v>2529</v>
      </c>
      <c r="B270" s="63" t="s">
        <v>2891</v>
      </c>
      <c r="E270" s="14"/>
      <c r="F270" s="14"/>
    </row>
    <row r="271" spans="1:6" ht="15" outlineLevel="1">
      <c r="A271" s="5" t="s">
        <v>2530</v>
      </c>
      <c r="B271" s="63" t="s">
        <v>2891</v>
      </c>
      <c r="E271" s="14"/>
      <c r="F271" s="14"/>
    </row>
    <row r="272" spans="1:6" ht="15" outlineLevel="1">
      <c r="A272" s="5" t="s">
        <v>2531</v>
      </c>
      <c r="B272" s="63" t="s">
        <v>2891</v>
      </c>
      <c r="E272" s="14"/>
      <c r="F272" s="14"/>
    </row>
    <row r="273" spans="1:6" ht="15" outlineLevel="1">
      <c r="A273" s="5" t="s">
        <v>2532</v>
      </c>
      <c r="B273" s="63" t="s">
        <v>2891</v>
      </c>
      <c r="E273" s="14"/>
      <c r="F273" s="14"/>
    </row>
    <row r="274" spans="1:6" ht="15" outlineLevel="1">
      <c r="A274" s="5" t="s">
        <v>2533</v>
      </c>
      <c r="B274" s="63" t="s">
        <v>2891</v>
      </c>
      <c r="E274" s="14"/>
      <c r="F274" s="14"/>
    </row>
    <row r="275" spans="1:6" ht="15" outlineLevel="1">
      <c r="A275" s="5" t="s">
        <v>2534</v>
      </c>
      <c r="B275" s="63" t="s">
        <v>2891</v>
      </c>
      <c r="E275" s="14"/>
      <c r="F275" s="14"/>
    </row>
    <row r="276" spans="1:7" ht="15" customHeight="1">
      <c r="A276" s="39"/>
      <c r="B276" s="56" t="s">
        <v>2648</v>
      </c>
      <c r="C276" s="39" t="s">
        <v>2880</v>
      </c>
      <c r="D276" s="39"/>
      <c r="E276" s="38"/>
      <c r="F276" s="39"/>
      <c r="G276" s="41"/>
    </row>
    <row r="277" spans="1:6" ht="15">
      <c r="A277" s="5" t="s">
        <v>2535</v>
      </c>
      <c r="B277" s="5" t="s">
        <v>562</v>
      </c>
      <c r="C277" s="100">
        <f>'D2.Residential'!E106</f>
        <v>0.46690000000000004</v>
      </c>
      <c r="E277" s="3"/>
      <c r="F277" s="3"/>
    </row>
    <row r="278" spans="1:6" ht="15">
      <c r="A278" s="5" t="s">
        <v>2536</v>
      </c>
      <c r="B278" s="5" t="s">
        <v>2773</v>
      </c>
      <c r="C278" s="100">
        <f>SUM('D2.Residential'!E107:E109)</f>
        <v>0.5331</v>
      </c>
      <c r="E278" s="3"/>
      <c r="F278" s="3"/>
    </row>
    <row r="279" spans="1:6" ht="15">
      <c r="A279" s="5" t="s">
        <v>2537</v>
      </c>
      <c r="B279" s="5" t="s">
        <v>2737</v>
      </c>
      <c r="C279" s="100">
        <f>'D2.Residential'!E110</f>
        <v>0</v>
      </c>
      <c r="E279" s="3"/>
      <c r="F279" s="3"/>
    </row>
    <row r="280" spans="1:6" ht="15" hidden="1" outlineLevel="1">
      <c r="A280" s="5" t="s">
        <v>2538</v>
      </c>
      <c r="E280" s="3"/>
      <c r="F280" s="3"/>
    </row>
    <row r="281" spans="1:6" ht="15" hidden="1" outlineLevel="1">
      <c r="A281" s="5" t="s">
        <v>2539</v>
      </c>
      <c r="E281" s="3"/>
      <c r="F281" s="3"/>
    </row>
    <row r="282" spans="1:6" ht="15" hidden="1" outlineLevel="1">
      <c r="A282" s="5" t="s">
        <v>2540</v>
      </c>
      <c r="E282" s="3"/>
      <c r="F282" s="3"/>
    </row>
    <row r="283" spans="1:6" ht="15" hidden="1" outlineLevel="1">
      <c r="A283" s="5" t="s">
        <v>2541</v>
      </c>
      <c r="E283" s="3"/>
      <c r="F283" s="3"/>
    </row>
    <row r="284" spans="1:6" ht="15" hidden="1" outlineLevel="1">
      <c r="A284" s="5" t="s">
        <v>2542</v>
      </c>
      <c r="E284" s="3"/>
      <c r="F284" s="3"/>
    </row>
    <row r="285" spans="1:6" ht="15" hidden="1" outlineLevel="1">
      <c r="A285" s="5" t="s">
        <v>2543</v>
      </c>
      <c r="E285" s="3"/>
      <c r="F285" s="3"/>
    </row>
    <row r="286" spans="1:7" ht="18.75" collapsed="1">
      <c r="A286" s="43"/>
      <c r="B286" s="46" t="s">
        <v>2966</v>
      </c>
      <c r="C286" s="43"/>
      <c r="D286" s="43"/>
      <c r="E286" s="43"/>
      <c r="F286" s="44"/>
      <c r="G286" s="44"/>
    </row>
    <row r="287" spans="1:7" ht="15" customHeight="1">
      <c r="A287" s="39"/>
      <c r="B287" s="56" t="s">
        <v>2649</v>
      </c>
      <c r="C287" s="39" t="s">
        <v>2888</v>
      </c>
      <c r="D287" s="39" t="s">
        <v>2794</v>
      </c>
      <c r="E287" s="39"/>
      <c r="F287" s="39" t="s">
        <v>2881</v>
      </c>
      <c r="G287" s="39" t="s">
        <v>2886</v>
      </c>
    </row>
    <row r="288" spans="1:7" ht="15">
      <c r="A288" s="5" t="s">
        <v>2544</v>
      </c>
      <c r="B288" s="5" t="s">
        <v>2826</v>
      </c>
      <c r="C288" s="5" t="s">
        <v>2923</v>
      </c>
      <c r="E288" s="13"/>
      <c r="F288" s="48"/>
      <c r="G288" s="48"/>
    </row>
    <row r="289" spans="1:7" ht="15">
      <c r="A289" s="13"/>
      <c r="D289" s="13"/>
      <c r="E289" s="13"/>
      <c r="F289" s="48"/>
      <c r="G289" s="48"/>
    </row>
    <row r="290" spans="2:7" ht="15">
      <c r="B290" s="5" t="s">
        <v>2889</v>
      </c>
      <c r="C290" s="5" t="s">
        <v>2923</v>
      </c>
      <c r="E290" s="13"/>
      <c r="F290" s="1"/>
      <c r="G290" s="48"/>
    </row>
    <row r="291" spans="1:7" ht="15">
      <c r="A291" s="5" t="s">
        <v>2545</v>
      </c>
      <c r="B291" s="7"/>
      <c r="E291" s="13"/>
      <c r="F291" s="40">
        <f aca="true" t="shared" si="11" ref="F291:F314">IF($C$315=0,"",IF(C291="[for completion]","",C291/$C$315))</f>
      </c>
      <c r="G291" s="40">
        <f aca="true" t="shared" si="12" ref="G291:G314">IF($D$315=0,"",IF(D291="[for completion]","",D291/$D$315))</f>
      </c>
    </row>
    <row r="292" spans="1:7" ht="15">
      <c r="A292" s="5" t="s">
        <v>2546</v>
      </c>
      <c r="B292" s="7"/>
      <c r="E292" s="13"/>
      <c r="F292" s="40">
        <f t="shared" si="11"/>
      </c>
      <c r="G292" s="40">
        <f t="shared" si="12"/>
      </c>
    </row>
    <row r="293" spans="1:7" ht="15">
      <c r="A293" s="5" t="s">
        <v>2547</v>
      </c>
      <c r="B293" s="7"/>
      <c r="E293" s="13"/>
      <c r="F293" s="40">
        <f t="shared" si="11"/>
      </c>
      <c r="G293" s="40">
        <f t="shared" si="12"/>
      </c>
    </row>
    <row r="294" spans="1:7" ht="15">
      <c r="A294" s="5" t="s">
        <v>2548</v>
      </c>
      <c r="B294" s="7"/>
      <c r="E294" s="13"/>
      <c r="F294" s="40">
        <f t="shared" si="11"/>
      </c>
      <c r="G294" s="40">
        <f t="shared" si="12"/>
      </c>
    </row>
    <row r="295" spans="1:7" ht="15">
      <c r="A295" s="5" t="s">
        <v>2549</v>
      </c>
      <c r="B295" s="7"/>
      <c r="E295" s="13"/>
      <c r="F295" s="40">
        <f t="shared" si="11"/>
      </c>
      <c r="G295" s="40">
        <f t="shared" si="12"/>
      </c>
    </row>
    <row r="296" spans="1:7" ht="15">
      <c r="A296" s="5" t="s">
        <v>2550</v>
      </c>
      <c r="B296" s="7"/>
      <c r="E296" s="13"/>
      <c r="F296" s="40">
        <f t="shared" si="11"/>
      </c>
      <c r="G296" s="40">
        <f t="shared" si="12"/>
      </c>
    </row>
    <row r="297" spans="1:7" ht="15">
      <c r="A297" s="5" t="s">
        <v>2551</v>
      </c>
      <c r="B297" s="7"/>
      <c r="E297" s="13"/>
      <c r="F297" s="40">
        <f t="shared" si="11"/>
      </c>
      <c r="G297" s="40">
        <f t="shared" si="12"/>
      </c>
    </row>
    <row r="298" spans="1:7" ht="15">
      <c r="A298" s="5" t="s">
        <v>2552</v>
      </c>
      <c r="B298" s="7"/>
      <c r="E298" s="13"/>
      <c r="F298" s="40">
        <f t="shared" si="11"/>
      </c>
      <c r="G298" s="40">
        <f t="shared" si="12"/>
      </c>
    </row>
    <row r="299" spans="1:7" ht="15">
      <c r="A299" s="5" t="s">
        <v>2553</v>
      </c>
      <c r="B299" s="7"/>
      <c r="E299" s="13"/>
      <c r="F299" s="40">
        <f t="shared" si="11"/>
      </c>
      <c r="G299" s="40">
        <f t="shared" si="12"/>
      </c>
    </row>
    <row r="300" spans="1:7" ht="15">
      <c r="A300" s="5" t="s">
        <v>2554</v>
      </c>
      <c r="B300" s="7"/>
      <c r="E300" s="7"/>
      <c r="F300" s="40">
        <f t="shared" si="11"/>
      </c>
      <c r="G300" s="40">
        <f t="shared" si="12"/>
      </c>
    </row>
    <row r="301" spans="1:7" ht="15">
      <c r="A301" s="5" t="s">
        <v>2555</v>
      </c>
      <c r="B301" s="7"/>
      <c r="E301" s="7"/>
      <c r="F301" s="40">
        <f t="shared" si="11"/>
      </c>
      <c r="G301" s="40">
        <f t="shared" si="12"/>
      </c>
    </row>
    <row r="302" spans="1:7" ht="15">
      <c r="A302" s="5" t="s">
        <v>2556</v>
      </c>
      <c r="B302" s="7"/>
      <c r="E302" s="7"/>
      <c r="F302" s="40">
        <f t="shared" si="11"/>
      </c>
      <c r="G302" s="40">
        <f t="shared" si="12"/>
      </c>
    </row>
    <row r="303" spans="1:7" ht="15">
      <c r="A303" s="5" t="s">
        <v>2557</v>
      </c>
      <c r="B303" s="7"/>
      <c r="E303" s="7"/>
      <c r="F303" s="40">
        <f t="shared" si="11"/>
      </c>
      <c r="G303" s="40">
        <f t="shared" si="12"/>
      </c>
    </row>
    <row r="304" spans="1:7" ht="15">
      <c r="A304" s="5" t="s">
        <v>2558</v>
      </c>
      <c r="B304" s="7"/>
      <c r="E304" s="7"/>
      <c r="F304" s="40">
        <f t="shared" si="11"/>
      </c>
      <c r="G304" s="40">
        <f t="shared" si="12"/>
      </c>
    </row>
    <row r="305" spans="1:7" ht="15">
      <c r="A305" s="5" t="s">
        <v>2559</v>
      </c>
      <c r="B305" s="7"/>
      <c r="E305" s="7"/>
      <c r="F305" s="40">
        <f t="shared" si="11"/>
      </c>
      <c r="G305" s="40">
        <f t="shared" si="12"/>
      </c>
    </row>
    <row r="306" spans="1:7" ht="15">
      <c r="A306" s="5" t="s">
        <v>2560</v>
      </c>
      <c r="B306" s="7"/>
      <c r="F306" s="40">
        <f t="shared" si="11"/>
      </c>
      <c r="G306" s="40">
        <f t="shared" si="12"/>
      </c>
    </row>
    <row r="307" spans="1:7" ht="15">
      <c r="A307" s="5" t="s">
        <v>2561</v>
      </c>
      <c r="B307" s="7"/>
      <c r="E307" s="14"/>
      <c r="F307" s="40">
        <f t="shared" si="11"/>
      </c>
      <c r="G307" s="40">
        <f t="shared" si="12"/>
      </c>
    </row>
    <row r="308" spans="1:7" ht="15">
      <c r="A308" s="5" t="s">
        <v>2562</v>
      </c>
      <c r="B308" s="7"/>
      <c r="E308" s="14"/>
      <c r="F308" s="40">
        <f t="shared" si="11"/>
      </c>
      <c r="G308" s="40">
        <f t="shared" si="12"/>
      </c>
    </row>
    <row r="309" spans="1:7" ht="15">
      <c r="A309" s="5" t="s">
        <v>2563</v>
      </c>
      <c r="B309" s="7"/>
      <c r="E309" s="14"/>
      <c r="F309" s="40">
        <f t="shared" si="11"/>
      </c>
      <c r="G309" s="40">
        <f t="shared" si="12"/>
      </c>
    </row>
    <row r="310" spans="1:7" ht="15">
      <c r="A310" s="5" t="s">
        <v>2564</v>
      </c>
      <c r="B310" s="7"/>
      <c r="E310" s="14"/>
      <c r="F310" s="40">
        <f t="shared" si="11"/>
      </c>
      <c r="G310" s="40">
        <f t="shared" si="12"/>
      </c>
    </row>
    <row r="311" spans="1:7" ht="15">
      <c r="A311" s="5" t="s">
        <v>2565</v>
      </c>
      <c r="B311" s="7"/>
      <c r="E311" s="14"/>
      <c r="F311" s="40">
        <f t="shared" si="11"/>
      </c>
      <c r="G311" s="40">
        <f t="shared" si="12"/>
      </c>
    </row>
    <row r="312" spans="1:7" ht="15">
      <c r="A312" s="5" t="s">
        <v>2566</v>
      </c>
      <c r="B312" s="7"/>
      <c r="E312" s="14"/>
      <c r="F312" s="40">
        <f t="shared" si="11"/>
      </c>
      <c r="G312" s="40">
        <f t="shared" si="12"/>
      </c>
    </row>
    <row r="313" spans="1:7" ht="15">
      <c r="A313" s="5" t="s">
        <v>2567</v>
      </c>
      <c r="B313" s="7"/>
      <c r="E313" s="14"/>
      <c r="F313" s="40">
        <f t="shared" si="11"/>
      </c>
      <c r="G313" s="40">
        <f t="shared" si="12"/>
      </c>
    </row>
    <row r="314" spans="1:7" ht="15">
      <c r="A314" s="5" t="s">
        <v>2568</v>
      </c>
      <c r="B314" s="7"/>
      <c r="E314" s="14"/>
      <c r="F314" s="40">
        <f t="shared" si="11"/>
      </c>
      <c r="G314" s="40">
        <f t="shared" si="12"/>
      </c>
    </row>
    <row r="315" spans="1:7" ht="15">
      <c r="A315" s="5" t="s">
        <v>2569</v>
      </c>
      <c r="B315" s="8" t="s">
        <v>2736</v>
      </c>
      <c r="C315" s="7">
        <f>SUM(C291:C314)</f>
        <v>0</v>
      </c>
      <c r="D315" s="7">
        <f>SUM(D291:D314)</f>
        <v>0</v>
      </c>
      <c r="E315" s="14"/>
      <c r="F315" s="98">
        <f>SUM(F291:F314)</f>
        <v>0</v>
      </c>
      <c r="G315" s="98">
        <f>SUM(G291:G314)</f>
        <v>0</v>
      </c>
    </row>
    <row r="316" spans="1:7" ht="15" customHeight="1">
      <c r="A316" s="39"/>
      <c r="B316" s="56" t="s">
        <v>2650</v>
      </c>
      <c r="C316" s="39" t="s">
        <v>2888</v>
      </c>
      <c r="D316" s="39" t="s">
        <v>2794</v>
      </c>
      <c r="E316" s="39"/>
      <c r="F316" s="39" t="s">
        <v>2881</v>
      </c>
      <c r="G316" s="39" t="s">
        <v>2886</v>
      </c>
    </row>
    <row r="317" spans="1:7" ht="15">
      <c r="A317" s="5" t="s">
        <v>2570</v>
      </c>
      <c r="B317" s="5" t="s">
        <v>2873</v>
      </c>
      <c r="C317" s="5" t="s">
        <v>2923</v>
      </c>
      <c r="G317" s="5"/>
    </row>
    <row r="318" ht="15">
      <c r="G318" s="5"/>
    </row>
    <row r="319" spans="2:7" ht="15">
      <c r="B319" s="7" t="s">
        <v>2984</v>
      </c>
      <c r="G319" s="5"/>
    </row>
    <row r="320" spans="1:7" ht="15">
      <c r="A320" s="5" t="s">
        <v>2571</v>
      </c>
      <c r="B320" s="5" t="s">
        <v>2905</v>
      </c>
      <c r="C320" s="5" t="s">
        <v>2923</v>
      </c>
      <c r="D320" s="5" t="s">
        <v>2923</v>
      </c>
      <c r="F320" s="40">
        <f>IF($C$328=0,"",IF(C320="[for completion]","",C320/$C$328))</f>
      </c>
      <c r="G320" s="40">
        <f>IF($D$328=0,"",IF(D320="[for completion]","",D320/$D$328))</f>
      </c>
    </row>
    <row r="321" spans="1:7" ht="15">
      <c r="A321" s="5" t="s">
        <v>2572</v>
      </c>
      <c r="B321" s="5" t="s">
        <v>2907</v>
      </c>
      <c r="C321" s="5" t="s">
        <v>2923</v>
      </c>
      <c r="D321" s="5" t="s">
        <v>2923</v>
      </c>
      <c r="F321" s="40">
        <f aca="true" t="shared" si="13" ref="F321:F334">IF($C$328=0,"",IF(C321="[for completion]","",C321/$C$328))</f>
      </c>
      <c r="G321" s="40">
        <f aca="true" t="shared" si="14" ref="G321:G334">IF($D$328=0,"",IF(D321="[for completion]","",D321/$D$328))</f>
      </c>
    </row>
    <row r="322" spans="1:7" ht="15">
      <c r="A322" s="5" t="s">
        <v>2573</v>
      </c>
      <c r="B322" s="5" t="s">
        <v>2908</v>
      </c>
      <c r="C322" s="5" t="s">
        <v>2923</v>
      </c>
      <c r="D322" s="5" t="s">
        <v>2923</v>
      </c>
      <c r="F322" s="40">
        <f t="shared" si="13"/>
      </c>
      <c r="G322" s="40">
        <f t="shared" si="14"/>
      </c>
    </row>
    <row r="323" spans="1:7" ht="15">
      <c r="A323" s="5" t="s">
        <v>2574</v>
      </c>
      <c r="B323" s="5" t="s">
        <v>2909</v>
      </c>
      <c r="C323" s="5" t="s">
        <v>2923</v>
      </c>
      <c r="D323" s="5" t="s">
        <v>2923</v>
      </c>
      <c r="F323" s="40">
        <f t="shared" si="13"/>
      </c>
      <c r="G323" s="40">
        <f t="shared" si="14"/>
      </c>
    </row>
    <row r="324" spans="1:7" ht="15">
      <c r="A324" s="5" t="s">
        <v>2575</v>
      </c>
      <c r="B324" s="5" t="s">
        <v>2910</v>
      </c>
      <c r="C324" s="5" t="s">
        <v>2923</v>
      </c>
      <c r="D324" s="5" t="s">
        <v>2923</v>
      </c>
      <c r="F324" s="40">
        <f t="shared" si="13"/>
      </c>
      <c r="G324" s="40">
        <f t="shared" si="14"/>
      </c>
    </row>
    <row r="325" spans="1:7" ht="15">
      <c r="A325" s="5" t="s">
        <v>2576</v>
      </c>
      <c r="B325" s="5" t="s">
        <v>2911</v>
      </c>
      <c r="C325" s="5" t="s">
        <v>2923</v>
      </c>
      <c r="D325" s="5" t="s">
        <v>2923</v>
      </c>
      <c r="F325" s="40">
        <f t="shared" si="13"/>
      </c>
      <c r="G325" s="40">
        <f t="shared" si="14"/>
      </c>
    </row>
    <row r="326" spans="1:7" ht="15">
      <c r="A326" s="5" t="s">
        <v>2577</v>
      </c>
      <c r="B326" s="5" t="s">
        <v>2912</v>
      </c>
      <c r="C326" s="5" t="s">
        <v>2923</v>
      </c>
      <c r="D326" s="5" t="s">
        <v>2923</v>
      </c>
      <c r="F326" s="40">
        <f t="shared" si="13"/>
      </c>
      <c r="G326" s="40">
        <f t="shared" si="14"/>
      </c>
    </row>
    <row r="327" spans="1:7" ht="15">
      <c r="A327" s="5" t="s">
        <v>2578</v>
      </c>
      <c r="B327" s="5" t="s">
        <v>2906</v>
      </c>
      <c r="C327" s="5" t="s">
        <v>2923</v>
      </c>
      <c r="D327" s="5" t="s">
        <v>2923</v>
      </c>
      <c r="F327" s="40">
        <f t="shared" si="13"/>
      </c>
      <c r="G327" s="40">
        <f t="shared" si="14"/>
      </c>
    </row>
    <row r="328" spans="1:7" ht="15">
      <c r="A328" s="5" t="s">
        <v>2579</v>
      </c>
      <c r="B328" s="8" t="s">
        <v>2736</v>
      </c>
      <c r="C328" s="5">
        <f>SUM(C320:C327)</f>
        <v>0</v>
      </c>
      <c r="D328" s="5">
        <f>SUM(D320:D327)</f>
        <v>0</v>
      </c>
      <c r="F328" s="98">
        <f>SUM(F320:F327)</f>
        <v>0</v>
      </c>
      <c r="G328" s="98">
        <f>SUM(G320:G327)</f>
        <v>0</v>
      </c>
    </row>
    <row r="329" spans="1:7" ht="15" hidden="1" outlineLevel="1">
      <c r="A329" s="5" t="s">
        <v>2580</v>
      </c>
      <c r="B329" s="63" t="s">
        <v>2913</v>
      </c>
      <c r="F329" s="40">
        <f t="shared" si="13"/>
      </c>
      <c r="G329" s="40">
        <f t="shared" si="14"/>
      </c>
    </row>
    <row r="330" spans="1:7" ht="15" hidden="1" outlineLevel="1">
      <c r="A330" s="5" t="s">
        <v>2581</v>
      </c>
      <c r="B330" s="63" t="s">
        <v>2914</v>
      </c>
      <c r="F330" s="40">
        <f t="shared" si="13"/>
      </c>
      <c r="G330" s="40">
        <f t="shared" si="14"/>
      </c>
    </row>
    <row r="331" spans="1:7" ht="15" hidden="1" outlineLevel="1">
      <c r="A331" s="5" t="s">
        <v>2582</v>
      </c>
      <c r="B331" s="63" t="s">
        <v>2915</v>
      </c>
      <c r="F331" s="40">
        <f t="shared" si="13"/>
      </c>
      <c r="G331" s="40">
        <f t="shared" si="14"/>
      </c>
    </row>
    <row r="332" spans="1:7" ht="15" hidden="1" outlineLevel="1">
      <c r="A332" s="5" t="s">
        <v>2583</v>
      </c>
      <c r="B332" s="63" t="s">
        <v>2916</v>
      </c>
      <c r="F332" s="40">
        <f t="shared" si="13"/>
      </c>
      <c r="G332" s="40">
        <f t="shared" si="14"/>
      </c>
    </row>
    <row r="333" spans="1:7" ht="15" hidden="1" outlineLevel="1">
      <c r="A333" s="5" t="s">
        <v>2584</v>
      </c>
      <c r="B333" s="63" t="s">
        <v>2917</v>
      </c>
      <c r="F333" s="40">
        <f t="shared" si="13"/>
      </c>
      <c r="G333" s="40">
        <f t="shared" si="14"/>
      </c>
    </row>
    <row r="334" spans="1:7" ht="15" hidden="1" outlineLevel="1">
      <c r="A334" s="5" t="s">
        <v>2585</v>
      </c>
      <c r="B334" s="63" t="s">
        <v>2918</v>
      </c>
      <c r="F334" s="40">
        <f t="shared" si="13"/>
      </c>
      <c r="G334" s="40">
        <f t="shared" si="14"/>
      </c>
    </row>
    <row r="335" spans="1:7" ht="15" hidden="1" outlineLevel="1">
      <c r="A335" s="5" t="s">
        <v>2586</v>
      </c>
      <c r="B335" s="63"/>
      <c r="F335" s="40"/>
      <c r="G335" s="40"/>
    </row>
    <row r="336" spans="1:7" ht="15" hidden="1" outlineLevel="1">
      <c r="A336" s="5" t="s">
        <v>2587</v>
      </c>
      <c r="B336" s="63"/>
      <c r="F336" s="40"/>
      <c r="G336" s="40"/>
    </row>
    <row r="337" spans="1:7" ht="15" hidden="1" outlineLevel="1">
      <c r="A337" s="5" t="s">
        <v>2588</v>
      </c>
      <c r="B337" s="63"/>
      <c r="F337" s="14"/>
      <c r="G337" s="14"/>
    </row>
    <row r="338" spans="1:7" ht="15" customHeight="1" collapsed="1">
      <c r="A338" s="39"/>
      <c r="B338" s="56" t="s">
        <v>2651</v>
      </c>
      <c r="C338" s="39" t="s">
        <v>2888</v>
      </c>
      <c r="D338" s="39" t="s">
        <v>2794</v>
      </c>
      <c r="E338" s="39"/>
      <c r="F338" s="39" t="s">
        <v>2881</v>
      </c>
      <c r="G338" s="39" t="s">
        <v>2886</v>
      </c>
    </row>
    <row r="339" spans="1:7" ht="15">
      <c r="A339" s="5" t="s">
        <v>2589</v>
      </c>
      <c r="B339" s="5" t="s">
        <v>2873</v>
      </c>
      <c r="C339" s="5" t="s">
        <v>2923</v>
      </c>
      <c r="G339" s="5"/>
    </row>
    <row r="340" ht="15">
      <c r="G340" s="5"/>
    </row>
    <row r="341" spans="2:7" ht="15">
      <c r="B341" s="7" t="s">
        <v>2984</v>
      </c>
      <c r="G341" s="5"/>
    </row>
    <row r="342" spans="1:7" ht="15">
      <c r="A342" s="5" t="s">
        <v>2590</v>
      </c>
      <c r="B342" s="5" t="s">
        <v>2905</v>
      </c>
      <c r="C342" s="5" t="s">
        <v>2923</v>
      </c>
      <c r="D342" s="5" t="s">
        <v>2923</v>
      </c>
      <c r="F342" s="40">
        <f>IF($C$350=0,"",IF(C342="[Mark as ND1 if not relevant]","",C342/$C$350))</f>
      </c>
      <c r="G342" s="40">
        <f>IF($D$350=0,"",IF(D342="[Mark as ND1 if not relevant]","",D342/$D$350))</f>
      </c>
    </row>
    <row r="343" spans="1:7" ht="15">
      <c r="A343" s="5" t="s">
        <v>2591</v>
      </c>
      <c r="B343" s="5" t="s">
        <v>2907</v>
      </c>
      <c r="C343" s="5" t="s">
        <v>2923</v>
      </c>
      <c r="D343" s="5" t="s">
        <v>2923</v>
      </c>
      <c r="F343" s="40">
        <f aca="true" t="shared" si="15" ref="F343:F349">IF($C$350=0,"",IF(C343="[Mark as ND1 if not relevant]","",C343/$C$350))</f>
      </c>
      <c r="G343" s="40">
        <f aca="true" t="shared" si="16" ref="G343:G349">IF($D$350=0,"",IF(D343="[Mark as ND1 if not relevant]","",D343/$D$350))</f>
      </c>
    </row>
    <row r="344" spans="1:7" ht="15">
      <c r="A344" s="5" t="s">
        <v>2592</v>
      </c>
      <c r="B344" s="5" t="s">
        <v>2908</v>
      </c>
      <c r="C344" s="5" t="s">
        <v>2923</v>
      </c>
      <c r="D344" s="5" t="s">
        <v>2923</v>
      </c>
      <c r="F344" s="40">
        <f t="shared" si="15"/>
      </c>
      <c r="G344" s="40">
        <f t="shared" si="16"/>
      </c>
    </row>
    <row r="345" spans="1:7" ht="15">
      <c r="A345" s="5" t="s">
        <v>2593</v>
      </c>
      <c r="B345" s="5" t="s">
        <v>2909</v>
      </c>
      <c r="C345" s="5" t="s">
        <v>2923</v>
      </c>
      <c r="D345" s="5" t="s">
        <v>2923</v>
      </c>
      <c r="F345" s="40">
        <f t="shared" si="15"/>
      </c>
      <c r="G345" s="40">
        <f t="shared" si="16"/>
      </c>
    </row>
    <row r="346" spans="1:7" ht="15">
      <c r="A346" s="5" t="s">
        <v>2594</v>
      </c>
      <c r="B346" s="5" t="s">
        <v>2910</v>
      </c>
      <c r="C346" s="5" t="s">
        <v>2923</v>
      </c>
      <c r="D346" s="5" t="s">
        <v>2923</v>
      </c>
      <c r="F346" s="40">
        <f t="shared" si="15"/>
      </c>
      <c r="G346" s="40">
        <f t="shared" si="16"/>
      </c>
    </row>
    <row r="347" spans="1:7" ht="15">
      <c r="A347" s="5" t="s">
        <v>2595</v>
      </c>
      <c r="B347" s="5" t="s">
        <v>2911</v>
      </c>
      <c r="C347" s="5" t="s">
        <v>2923</v>
      </c>
      <c r="D347" s="5" t="s">
        <v>2923</v>
      </c>
      <c r="F347" s="40">
        <f t="shared" si="15"/>
      </c>
      <c r="G347" s="40">
        <f t="shared" si="16"/>
      </c>
    </row>
    <row r="348" spans="1:7" ht="15">
      <c r="A348" s="5" t="s">
        <v>2596</v>
      </c>
      <c r="B348" s="5" t="s">
        <v>2912</v>
      </c>
      <c r="C348" s="5" t="s">
        <v>2923</v>
      </c>
      <c r="D348" s="5" t="s">
        <v>2923</v>
      </c>
      <c r="F348" s="40">
        <f t="shared" si="15"/>
      </c>
      <c r="G348" s="40">
        <f t="shared" si="16"/>
      </c>
    </row>
    <row r="349" spans="1:7" ht="15">
      <c r="A349" s="5" t="s">
        <v>2597</v>
      </c>
      <c r="B349" s="5" t="s">
        <v>2906</v>
      </c>
      <c r="C349" s="5" t="s">
        <v>2923</v>
      </c>
      <c r="D349" s="5" t="s">
        <v>2923</v>
      </c>
      <c r="F349" s="40">
        <f t="shared" si="15"/>
      </c>
      <c r="G349" s="40">
        <f t="shared" si="16"/>
      </c>
    </row>
    <row r="350" spans="1:7" ht="15">
      <c r="A350" s="5" t="s">
        <v>2598</v>
      </c>
      <c r="B350" s="8" t="s">
        <v>2736</v>
      </c>
      <c r="C350" s="5">
        <f>SUM(C342:C349)</f>
        <v>0</v>
      </c>
      <c r="D350" s="5">
        <f>SUM(D342:D349)</f>
        <v>0</v>
      </c>
      <c r="F350" s="98">
        <f>SUM(F342:F349)</f>
        <v>0</v>
      </c>
      <c r="G350" s="98">
        <f>SUM(G342:G349)</f>
        <v>0</v>
      </c>
    </row>
    <row r="351" spans="1:7" ht="15" hidden="1" outlineLevel="1">
      <c r="A351" s="5" t="s">
        <v>2599</v>
      </c>
      <c r="B351" s="63" t="s">
        <v>2913</v>
      </c>
      <c r="F351" s="40">
        <f aca="true" t="shared" si="17" ref="F351:F356">IF($C$350=0,"",IF(C351="[for completion]","",C351/$C$350))</f>
      </c>
      <c r="G351" s="40">
        <f aca="true" t="shared" si="18" ref="G351:G356">IF($D$350=0,"",IF(D351="[for completion]","",D351/$D$350))</f>
      </c>
    </row>
    <row r="352" spans="1:7" ht="15" hidden="1" outlineLevel="1">
      <c r="A352" s="5" t="s">
        <v>2600</v>
      </c>
      <c r="B352" s="63" t="s">
        <v>2914</v>
      </c>
      <c r="F352" s="40">
        <f t="shared" si="17"/>
      </c>
      <c r="G352" s="40">
        <f t="shared" si="18"/>
      </c>
    </row>
    <row r="353" spans="1:7" ht="15" hidden="1" outlineLevel="1">
      <c r="A353" s="5" t="s">
        <v>2601</v>
      </c>
      <c r="B353" s="63" t="s">
        <v>2915</v>
      </c>
      <c r="F353" s="40">
        <f t="shared" si="17"/>
      </c>
      <c r="G353" s="40">
        <f t="shared" si="18"/>
      </c>
    </row>
    <row r="354" spans="1:7" ht="15" hidden="1" outlineLevel="1">
      <c r="A354" s="5" t="s">
        <v>2602</v>
      </c>
      <c r="B354" s="63" t="s">
        <v>2916</v>
      </c>
      <c r="F354" s="40">
        <f t="shared" si="17"/>
      </c>
      <c r="G354" s="40">
        <f t="shared" si="18"/>
      </c>
    </row>
    <row r="355" spans="1:7" ht="15" hidden="1" outlineLevel="1">
      <c r="A355" s="5" t="s">
        <v>2603</v>
      </c>
      <c r="B355" s="63" t="s">
        <v>2917</v>
      </c>
      <c r="F355" s="40">
        <f t="shared" si="17"/>
      </c>
      <c r="G355" s="40">
        <f t="shared" si="18"/>
      </c>
    </row>
    <row r="356" spans="1:7" ht="15" hidden="1" outlineLevel="1">
      <c r="A356" s="5" t="s">
        <v>2604</v>
      </c>
      <c r="B356" s="63" t="s">
        <v>2918</v>
      </c>
      <c r="F356" s="40">
        <f t="shared" si="17"/>
      </c>
      <c r="G356" s="40">
        <f t="shared" si="18"/>
      </c>
    </row>
    <row r="357" spans="1:7" ht="15" hidden="1" outlineLevel="1">
      <c r="A357" s="5" t="s">
        <v>2605</v>
      </c>
      <c r="B357" s="63"/>
      <c r="F357" s="40"/>
      <c r="G357" s="40"/>
    </row>
    <row r="358" spans="1:7" ht="15" hidden="1" outlineLevel="1">
      <c r="A358" s="5" t="s">
        <v>2606</v>
      </c>
      <c r="B358" s="63"/>
      <c r="C358" s="1"/>
      <c r="F358" s="40"/>
      <c r="G358" s="40"/>
    </row>
    <row r="359" spans="1:7" ht="15" hidden="1" outlineLevel="1">
      <c r="A359" s="5" t="s">
        <v>2607</v>
      </c>
      <c r="B359" s="63"/>
      <c r="F359" s="40"/>
      <c r="G359" s="14"/>
    </row>
    <row r="360" spans="1:7" ht="15" customHeight="1" collapsed="1">
      <c r="A360" s="39"/>
      <c r="B360" s="56" t="s">
        <v>2652</v>
      </c>
      <c r="C360" s="39" t="s">
        <v>2874</v>
      </c>
      <c r="D360" s="39"/>
      <c r="E360" s="39"/>
      <c r="F360" s="39"/>
      <c r="G360" s="41"/>
    </row>
    <row r="361" spans="1:7" ht="15">
      <c r="A361" s="5" t="s">
        <v>2608</v>
      </c>
      <c r="B361" s="7" t="s">
        <v>2766</v>
      </c>
      <c r="C361" s="5" t="s">
        <v>2923</v>
      </c>
      <c r="G361" s="5"/>
    </row>
    <row r="362" spans="1:7" ht="15">
      <c r="A362" s="5" t="s">
        <v>2609</v>
      </c>
      <c r="B362" s="7" t="s">
        <v>2767</v>
      </c>
      <c r="C362" s="5" t="s">
        <v>2923</v>
      </c>
      <c r="G362" s="5"/>
    </row>
    <row r="363" spans="1:7" ht="15">
      <c r="A363" s="5" t="s">
        <v>2610</v>
      </c>
      <c r="B363" s="7" t="s">
        <v>2875</v>
      </c>
      <c r="C363" s="5" t="s">
        <v>2923</v>
      </c>
      <c r="G363" s="5"/>
    </row>
    <row r="364" spans="1:7" ht="15">
      <c r="A364" s="5" t="s">
        <v>2611</v>
      </c>
      <c r="B364" s="7" t="s">
        <v>2768</v>
      </c>
      <c r="C364" s="5" t="s">
        <v>2923</v>
      </c>
      <c r="G364" s="5"/>
    </row>
    <row r="365" spans="1:7" ht="15">
      <c r="A365" s="5" t="s">
        <v>2612</v>
      </c>
      <c r="B365" s="7" t="s">
        <v>2812</v>
      </c>
      <c r="C365" s="5" t="s">
        <v>2923</v>
      </c>
      <c r="G365" s="5"/>
    </row>
    <row r="366" spans="1:7" ht="15">
      <c r="A366" s="5" t="s">
        <v>2613</v>
      </c>
      <c r="B366" s="7" t="s">
        <v>2865</v>
      </c>
      <c r="C366" s="5" t="s">
        <v>2923</v>
      </c>
      <c r="G366" s="5"/>
    </row>
    <row r="367" spans="1:7" ht="15">
      <c r="A367" s="5" t="s">
        <v>2614</v>
      </c>
      <c r="B367" s="7" t="s">
        <v>2946</v>
      </c>
      <c r="C367" s="5" t="s">
        <v>2923</v>
      </c>
      <c r="G367" s="5"/>
    </row>
    <row r="368" spans="1:7" ht="15">
      <c r="A368" s="5" t="s">
        <v>2615</v>
      </c>
      <c r="B368" s="7" t="s">
        <v>2769</v>
      </c>
      <c r="C368" s="5" t="s">
        <v>2923</v>
      </c>
      <c r="G368" s="5"/>
    </row>
    <row r="369" spans="1:7" ht="15">
      <c r="A369" s="5" t="s">
        <v>2616</v>
      </c>
      <c r="B369" s="7" t="s">
        <v>2947</v>
      </c>
      <c r="C369" s="5" t="s">
        <v>2923</v>
      </c>
      <c r="G369" s="5"/>
    </row>
    <row r="370" spans="1:7" ht="15">
      <c r="A370" s="5" t="s">
        <v>2617</v>
      </c>
      <c r="B370" s="7" t="s">
        <v>2737</v>
      </c>
      <c r="C370" s="5" t="s">
        <v>2923</v>
      </c>
      <c r="G370" s="5"/>
    </row>
    <row r="371" spans="1:7" ht="15" hidden="1" outlineLevel="1">
      <c r="A371" s="5" t="s">
        <v>2618</v>
      </c>
      <c r="B371" s="63" t="s">
        <v>2896</v>
      </c>
      <c r="G371" s="5"/>
    </row>
    <row r="372" spans="1:7" ht="15" hidden="1" outlineLevel="1">
      <c r="A372" s="5" t="s">
        <v>2619</v>
      </c>
      <c r="B372" s="63" t="s">
        <v>2891</v>
      </c>
      <c r="G372" s="5"/>
    </row>
    <row r="373" spans="1:7" ht="15" hidden="1" outlineLevel="1">
      <c r="A373" s="5" t="s">
        <v>2620</v>
      </c>
      <c r="B373" s="63" t="s">
        <v>2891</v>
      </c>
      <c r="G373" s="5"/>
    </row>
    <row r="374" spans="1:7" ht="15" hidden="1" outlineLevel="1">
      <c r="A374" s="5" t="s">
        <v>2621</v>
      </c>
      <c r="B374" s="63" t="s">
        <v>2891</v>
      </c>
      <c r="G374" s="5"/>
    </row>
    <row r="375" spans="1:7" ht="15" hidden="1" outlineLevel="1">
      <c r="A375" s="5" t="s">
        <v>2622</v>
      </c>
      <c r="B375" s="63" t="s">
        <v>2891</v>
      </c>
      <c r="G375" s="5"/>
    </row>
    <row r="376" spans="1:7" ht="15" hidden="1" outlineLevel="1">
      <c r="A376" s="5" t="s">
        <v>2623</v>
      </c>
      <c r="B376" s="63" t="s">
        <v>2891</v>
      </c>
      <c r="G376" s="5"/>
    </row>
    <row r="377" spans="1:7" ht="15" hidden="1" outlineLevel="1">
      <c r="A377" s="5" t="s">
        <v>2624</v>
      </c>
      <c r="B377" s="63" t="s">
        <v>2891</v>
      </c>
      <c r="G377" s="5"/>
    </row>
    <row r="378" spans="1:7" ht="15" hidden="1" outlineLevel="1">
      <c r="A378" s="5" t="s">
        <v>2625</v>
      </c>
      <c r="B378" s="63" t="s">
        <v>2891</v>
      </c>
      <c r="G378" s="5"/>
    </row>
    <row r="379" spans="1:7" ht="15" hidden="1" outlineLevel="1">
      <c r="A379" s="5" t="s">
        <v>2626</v>
      </c>
      <c r="B379" s="63" t="s">
        <v>2891</v>
      </c>
      <c r="G379" s="5"/>
    </row>
    <row r="380" spans="1:7" ht="15" hidden="1" outlineLevel="1">
      <c r="A380" s="5" t="s">
        <v>2627</v>
      </c>
      <c r="B380" s="63" t="s">
        <v>2891</v>
      </c>
      <c r="G380" s="5"/>
    </row>
    <row r="381" spans="1:7" ht="15" hidden="1" outlineLevel="1">
      <c r="A381" s="5" t="s">
        <v>2628</v>
      </c>
      <c r="B381" s="63" t="s">
        <v>2891</v>
      </c>
      <c r="G381" s="5"/>
    </row>
    <row r="382" spans="1:2" ht="15" hidden="1" outlineLevel="1">
      <c r="A382" s="5" t="s">
        <v>2629</v>
      </c>
      <c r="B382" s="63" t="s">
        <v>2891</v>
      </c>
    </row>
    <row r="383" spans="1:2" ht="15" hidden="1" outlineLevel="1">
      <c r="A383" s="5" t="s">
        <v>2630</v>
      </c>
      <c r="B383" s="63" t="s">
        <v>2891</v>
      </c>
    </row>
    <row r="384" spans="1:2" ht="15" hidden="1" outlineLevel="1">
      <c r="A384" s="5" t="s">
        <v>2631</v>
      </c>
      <c r="B384" s="63" t="s">
        <v>2891</v>
      </c>
    </row>
    <row r="385" spans="1:2" ht="15" hidden="1" outlineLevel="1">
      <c r="A385" s="5" t="s">
        <v>2632</v>
      </c>
      <c r="B385" s="63" t="s">
        <v>2891</v>
      </c>
    </row>
    <row r="386" spans="1:2" ht="15" hidden="1" outlineLevel="1">
      <c r="A386" s="5" t="s">
        <v>2633</v>
      </c>
      <c r="B386" s="63" t="s">
        <v>2891</v>
      </c>
    </row>
    <row r="387" spans="1:2" ht="15" hidden="1" outlineLevel="1">
      <c r="A387" s="5" t="s">
        <v>2634</v>
      </c>
      <c r="B387" s="63" t="s">
        <v>2891</v>
      </c>
    </row>
    <row r="388" ht="15" collapsed="1"/>
  </sheetData>
  <sheetProtection/>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C. HTT Harmonised Glossary'!A9" display="6. Breakdown by Interest Rate"/>
    <hyperlink ref="B179" location="'C. HTT Harmonised Glossary'!A19" display="9. Non-Performing Loans (NPLs)"/>
    <hyperlink ref="B11" location="'C. HTT Harmonised Glossary'!A13" display="1. Property Type Information"/>
    <hyperlink ref="B215" location="'C. HTT Harmonised Glossary'!A12" display="11. Loan to Value (LTV) Information - UNINDEXED"/>
    <hyperlink ref="B237" location="'C. HTT Harmonised Glossary'!A12" display="12. Loan to Value (LTV) Information - INDEXED "/>
    <hyperlink ref="B316" location="'C. HTT Harmonised Glossary'!A12" display="16. Loan to Value (LTV) Information - UNINDEXED "/>
    <hyperlink ref="B338" location="'C. HTT Harmonised Glossary'!A12" display="17. 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180"/>
  <sheetViews>
    <sheetView zoomScalePageLayoutView="0" workbookViewId="0" topLeftCell="A202">
      <selection activeCell="C97" sqref="C97"/>
    </sheetView>
  </sheetViews>
  <sheetFormatPr defaultColWidth="11.421875" defaultRowHeight="15"/>
  <cols>
    <col min="1" max="1" width="11.421875" style="0" customWidth="1"/>
    <col min="2" max="2" width="67.8515625" style="0" customWidth="1"/>
    <col min="3" max="3" width="46.421875" style="0" customWidth="1"/>
    <col min="4" max="4" width="21.28125" style="0" customWidth="1"/>
    <col min="5" max="5" width="11.421875" style="0" customWidth="1"/>
    <col min="6" max="6" width="25.140625" style="0" customWidth="1"/>
    <col min="7" max="7" width="33.7109375" style="0" customWidth="1"/>
  </cols>
  <sheetData>
    <row r="1" spans="1:7" ht="31.5">
      <c r="A1" s="22" t="s">
        <v>149</v>
      </c>
      <c r="B1" s="22"/>
      <c r="C1" s="3"/>
      <c r="D1" s="3"/>
      <c r="E1" s="3"/>
      <c r="F1" s="30" t="s">
        <v>150</v>
      </c>
      <c r="G1" s="3"/>
    </row>
    <row r="2" spans="1:7" ht="15.75" thickBot="1">
      <c r="A2" s="3"/>
      <c r="B2" s="3"/>
      <c r="C2" s="3"/>
      <c r="D2" s="3"/>
      <c r="E2" s="3"/>
      <c r="F2" s="3"/>
      <c r="G2" s="3"/>
    </row>
    <row r="3" spans="1:7" ht="19.5" thickBot="1">
      <c r="A3" s="52"/>
      <c r="B3" s="51" t="s">
        <v>2866</v>
      </c>
      <c r="C3" s="579" t="s">
        <v>2792</v>
      </c>
      <c r="D3" s="52"/>
      <c r="E3" s="52"/>
      <c r="F3" s="52"/>
      <c r="G3" s="52"/>
    </row>
    <row r="4" spans="1:7" ht="15.75" thickBot="1">
      <c r="A4" s="5"/>
      <c r="B4" s="5"/>
      <c r="C4" s="5"/>
      <c r="D4" s="5"/>
      <c r="E4" s="5"/>
      <c r="F4" s="5"/>
      <c r="G4" s="3"/>
    </row>
    <row r="5" spans="1:7" ht="18.75">
      <c r="A5" s="5"/>
      <c r="B5" s="75" t="s">
        <v>151</v>
      </c>
      <c r="C5" s="57"/>
      <c r="D5" s="5"/>
      <c r="E5" s="4"/>
      <c r="F5" s="4"/>
      <c r="G5" s="3"/>
    </row>
    <row r="6" spans="1:7" ht="15.75" thickBot="1">
      <c r="A6" s="5"/>
      <c r="B6" s="73" t="s">
        <v>152</v>
      </c>
      <c r="C6" s="5"/>
      <c r="D6" s="5"/>
      <c r="E6" s="5"/>
      <c r="F6" s="5"/>
      <c r="G6" s="3"/>
    </row>
    <row r="7" spans="1:7" ht="15">
      <c r="A7" s="5"/>
      <c r="B7" s="568"/>
      <c r="C7" s="5"/>
      <c r="D7" s="5"/>
      <c r="E7" s="5"/>
      <c r="F7" s="5"/>
      <c r="G7" s="3"/>
    </row>
    <row r="8" spans="1:7" ht="37.5">
      <c r="A8" s="21" t="s">
        <v>2962</v>
      </c>
      <c r="B8" s="21" t="s">
        <v>152</v>
      </c>
      <c r="C8" s="18"/>
      <c r="D8" s="18"/>
      <c r="E8" s="18"/>
      <c r="F8" s="18"/>
      <c r="G8" s="19"/>
    </row>
    <row r="9" spans="1:7" ht="15">
      <c r="A9" s="39"/>
      <c r="B9" s="56" t="s">
        <v>114</v>
      </c>
      <c r="C9" s="39"/>
      <c r="D9" s="39"/>
      <c r="E9" s="39"/>
      <c r="F9" s="41"/>
      <c r="G9" s="41"/>
    </row>
    <row r="10" spans="1:7" ht="15">
      <c r="A10" s="5" t="s">
        <v>153</v>
      </c>
      <c r="B10" s="5" t="s">
        <v>154</v>
      </c>
      <c r="C10" s="5" t="s">
        <v>2923</v>
      </c>
      <c r="D10" s="5"/>
      <c r="E10" s="7"/>
      <c r="F10" s="7"/>
      <c r="G10" s="3"/>
    </row>
    <row r="11" spans="1:7" ht="15">
      <c r="A11" s="5" t="s">
        <v>155</v>
      </c>
      <c r="B11" s="63" t="s">
        <v>2928</v>
      </c>
      <c r="C11" s="5"/>
      <c r="D11" s="5"/>
      <c r="E11" s="7"/>
      <c r="F11" s="7"/>
      <c r="G11" s="3"/>
    </row>
    <row r="12" spans="1:7" ht="15">
      <c r="A12" s="5" t="s">
        <v>156</v>
      </c>
      <c r="B12" s="63" t="s">
        <v>2929</v>
      </c>
      <c r="C12" s="5"/>
      <c r="D12" s="5"/>
      <c r="E12" s="7"/>
      <c r="F12" s="7"/>
      <c r="G12" s="3"/>
    </row>
    <row r="13" spans="1:7" ht="15">
      <c r="A13" s="5" t="s">
        <v>157</v>
      </c>
      <c r="B13" s="5"/>
      <c r="C13" s="5"/>
      <c r="D13" s="5"/>
      <c r="E13" s="7"/>
      <c r="F13" s="7"/>
      <c r="G13" s="3"/>
    </row>
    <row r="14" spans="1:7" ht="15">
      <c r="A14" s="5" t="s">
        <v>158</v>
      </c>
      <c r="B14" s="5"/>
      <c r="C14" s="5"/>
      <c r="D14" s="5"/>
      <c r="E14" s="7"/>
      <c r="F14" s="7"/>
      <c r="G14" s="3"/>
    </row>
    <row r="15" spans="1:7" ht="15">
      <c r="A15" s="5" t="s">
        <v>159</v>
      </c>
      <c r="B15" s="5"/>
      <c r="C15" s="5"/>
      <c r="D15" s="5"/>
      <c r="E15" s="7"/>
      <c r="F15" s="7"/>
      <c r="G15" s="3"/>
    </row>
    <row r="16" spans="1:7" ht="15">
      <c r="A16" s="5" t="s">
        <v>160</v>
      </c>
      <c r="B16" s="5"/>
      <c r="C16" s="5"/>
      <c r="D16" s="5"/>
      <c r="E16" s="7"/>
      <c r="F16" s="7"/>
      <c r="G16" s="3"/>
    </row>
    <row r="17" spans="1:7" ht="15">
      <c r="A17" s="5" t="s">
        <v>161</v>
      </c>
      <c r="B17" s="5"/>
      <c r="C17" s="5"/>
      <c r="D17" s="5"/>
      <c r="E17" s="7"/>
      <c r="F17" s="7"/>
      <c r="G17" s="3"/>
    </row>
    <row r="18" spans="1:7" ht="15">
      <c r="A18" s="39"/>
      <c r="B18" s="39" t="s">
        <v>162</v>
      </c>
      <c r="C18" s="39" t="s">
        <v>2888</v>
      </c>
      <c r="D18" s="39" t="s">
        <v>163</v>
      </c>
      <c r="E18" s="39"/>
      <c r="F18" s="39" t="s">
        <v>125</v>
      </c>
      <c r="G18" s="39" t="s">
        <v>164</v>
      </c>
    </row>
    <row r="19" spans="1:7" ht="15">
      <c r="A19" s="5" t="s">
        <v>165</v>
      </c>
      <c r="B19" s="5" t="s">
        <v>166</v>
      </c>
      <c r="C19" s="5" t="s">
        <v>2923</v>
      </c>
      <c r="D19" s="13"/>
      <c r="E19" s="13"/>
      <c r="F19" s="48"/>
      <c r="G19" s="48"/>
    </row>
    <row r="20" spans="1:7" ht="15">
      <c r="A20" s="13"/>
      <c r="B20" s="49"/>
      <c r="C20" s="13"/>
      <c r="D20" s="13"/>
      <c r="E20" s="13"/>
      <c r="F20" s="48"/>
      <c r="G20" s="48"/>
    </row>
    <row r="21" spans="1:7" ht="15">
      <c r="A21" s="5"/>
      <c r="B21" s="5" t="s">
        <v>2889</v>
      </c>
      <c r="C21" s="13"/>
      <c r="D21" s="13"/>
      <c r="E21" s="13"/>
      <c r="F21" s="48"/>
      <c r="G21" s="48"/>
    </row>
    <row r="22" spans="1:7" ht="15">
      <c r="A22" s="5" t="s">
        <v>167</v>
      </c>
      <c r="B22" s="7" t="s">
        <v>168</v>
      </c>
      <c r="C22" s="5" t="s">
        <v>2923</v>
      </c>
      <c r="D22" s="5" t="s">
        <v>2923</v>
      </c>
      <c r="E22" s="7"/>
      <c r="F22" s="40">
        <f>IF($C$37=0,"",IF(C22="[for completion]","",C22/$C$37))</f>
      </c>
      <c r="G22" s="40">
        <f>IF($D$37=0,"",IF(D22="[for completion]","",D22/$D$37))</f>
      </c>
    </row>
    <row r="23" spans="1:7" ht="15">
      <c r="A23" s="5" t="s">
        <v>169</v>
      </c>
      <c r="B23" s="7" t="s">
        <v>168</v>
      </c>
      <c r="C23" s="5" t="s">
        <v>2923</v>
      </c>
      <c r="D23" s="5" t="s">
        <v>2923</v>
      </c>
      <c r="E23" s="7"/>
      <c r="F23" s="40">
        <f aca="true" t="shared" si="0" ref="F23:F36">IF($C$37=0,"",IF(C23="[for completion]","",C23/$C$37))</f>
      </c>
      <c r="G23" s="40">
        <f aca="true" t="shared" si="1" ref="G23:G36">IF($D$37=0,"",IF(D23="[for completion]","",D23/$D$37))</f>
      </c>
    </row>
    <row r="24" spans="1:7" ht="15">
      <c r="A24" s="5" t="s">
        <v>170</v>
      </c>
      <c r="B24" s="7" t="s">
        <v>168</v>
      </c>
      <c r="C24" s="5" t="s">
        <v>2923</v>
      </c>
      <c r="D24" s="5" t="s">
        <v>2923</v>
      </c>
      <c r="E24" s="5"/>
      <c r="F24" s="40">
        <f t="shared" si="0"/>
      </c>
      <c r="G24" s="40">
        <f t="shared" si="1"/>
      </c>
    </row>
    <row r="25" spans="1:7" ht="15">
      <c r="A25" s="5" t="s">
        <v>171</v>
      </c>
      <c r="B25" s="7" t="s">
        <v>168</v>
      </c>
      <c r="C25" s="5" t="s">
        <v>2923</v>
      </c>
      <c r="D25" s="5" t="s">
        <v>2923</v>
      </c>
      <c r="E25" s="569"/>
      <c r="F25" s="40">
        <f t="shared" si="0"/>
      </c>
      <c r="G25" s="40">
        <f t="shared" si="1"/>
      </c>
    </row>
    <row r="26" spans="1:7" ht="15">
      <c r="A26" s="5" t="s">
        <v>172</v>
      </c>
      <c r="B26" s="7" t="s">
        <v>168</v>
      </c>
      <c r="C26" s="5" t="s">
        <v>2923</v>
      </c>
      <c r="D26" s="5" t="s">
        <v>2923</v>
      </c>
      <c r="E26" s="569"/>
      <c r="F26" s="40">
        <f t="shared" si="0"/>
      </c>
      <c r="G26" s="40">
        <f t="shared" si="1"/>
      </c>
    </row>
    <row r="27" spans="1:7" ht="15">
      <c r="A27" s="5" t="s">
        <v>173</v>
      </c>
      <c r="B27" s="7" t="s">
        <v>168</v>
      </c>
      <c r="C27" s="5" t="s">
        <v>2923</v>
      </c>
      <c r="D27" s="5" t="s">
        <v>2923</v>
      </c>
      <c r="E27" s="569"/>
      <c r="F27" s="40">
        <f t="shared" si="0"/>
      </c>
      <c r="G27" s="40">
        <f t="shared" si="1"/>
      </c>
    </row>
    <row r="28" spans="1:7" ht="15">
      <c r="A28" s="5" t="s">
        <v>174</v>
      </c>
      <c r="B28" s="7" t="s">
        <v>168</v>
      </c>
      <c r="C28" s="5" t="s">
        <v>2923</v>
      </c>
      <c r="D28" s="5" t="s">
        <v>2923</v>
      </c>
      <c r="E28" s="569"/>
      <c r="F28" s="40">
        <f t="shared" si="0"/>
      </c>
      <c r="G28" s="40">
        <f t="shared" si="1"/>
      </c>
    </row>
    <row r="29" spans="1:7" ht="15">
      <c r="A29" s="5" t="s">
        <v>175</v>
      </c>
      <c r="B29" s="7" t="s">
        <v>168</v>
      </c>
      <c r="C29" s="5" t="s">
        <v>2923</v>
      </c>
      <c r="D29" s="5" t="s">
        <v>2923</v>
      </c>
      <c r="E29" s="569"/>
      <c r="F29" s="40">
        <f t="shared" si="0"/>
      </c>
      <c r="G29" s="40">
        <f t="shared" si="1"/>
      </c>
    </row>
    <row r="30" spans="1:7" ht="15">
      <c r="A30" s="5" t="s">
        <v>176</v>
      </c>
      <c r="B30" s="7" t="s">
        <v>168</v>
      </c>
      <c r="C30" s="5" t="s">
        <v>2923</v>
      </c>
      <c r="D30" s="5" t="s">
        <v>2923</v>
      </c>
      <c r="E30" s="569"/>
      <c r="F30" s="40">
        <f t="shared" si="0"/>
      </c>
      <c r="G30" s="40">
        <f t="shared" si="1"/>
      </c>
    </row>
    <row r="31" spans="1:7" ht="15">
      <c r="A31" s="5" t="s">
        <v>177</v>
      </c>
      <c r="B31" s="7" t="s">
        <v>168</v>
      </c>
      <c r="C31" s="5" t="s">
        <v>2923</v>
      </c>
      <c r="D31" s="5" t="s">
        <v>2923</v>
      </c>
      <c r="E31" s="569"/>
      <c r="F31" s="40">
        <f t="shared" si="0"/>
      </c>
      <c r="G31" s="40">
        <f t="shared" si="1"/>
      </c>
    </row>
    <row r="32" spans="1:7" ht="15">
      <c r="A32" s="5" t="s">
        <v>178</v>
      </c>
      <c r="B32" s="7" t="s">
        <v>168</v>
      </c>
      <c r="C32" s="5" t="s">
        <v>2923</v>
      </c>
      <c r="D32" s="5" t="s">
        <v>2923</v>
      </c>
      <c r="E32" s="569"/>
      <c r="F32" s="40">
        <f t="shared" si="0"/>
      </c>
      <c r="G32" s="40">
        <f t="shared" si="1"/>
      </c>
    </row>
    <row r="33" spans="1:7" ht="15">
      <c r="A33" s="5" t="s">
        <v>179</v>
      </c>
      <c r="B33" s="7" t="s">
        <v>168</v>
      </c>
      <c r="C33" s="5" t="s">
        <v>2923</v>
      </c>
      <c r="D33" s="5" t="s">
        <v>2923</v>
      </c>
      <c r="E33" s="569"/>
      <c r="F33" s="40">
        <f t="shared" si="0"/>
      </c>
      <c r="G33" s="40">
        <f t="shared" si="1"/>
      </c>
    </row>
    <row r="34" spans="1:7" ht="15">
      <c r="A34" s="5" t="s">
        <v>180</v>
      </c>
      <c r="B34" s="7" t="s">
        <v>168</v>
      </c>
      <c r="C34" s="5" t="s">
        <v>2923</v>
      </c>
      <c r="D34" s="5" t="s">
        <v>2923</v>
      </c>
      <c r="E34" s="569"/>
      <c r="F34" s="40">
        <f t="shared" si="0"/>
      </c>
      <c r="G34" s="40">
        <f t="shared" si="1"/>
      </c>
    </row>
    <row r="35" spans="1:7" ht="15">
      <c r="A35" s="5" t="s">
        <v>181</v>
      </c>
      <c r="B35" s="7" t="s">
        <v>168</v>
      </c>
      <c r="C35" s="5" t="s">
        <v>2923</v>
      </c>
      <c r="D35" s="5" t="s">
        <v>2923</v>
      </c>
      <c r="E35" s="569"/>
      <c r="F35" s="40">
        <f t="shared" si="0"/>
      </c>
      <c r="G35" s="40">
        <f t="shared" si="1"/>
      </c>
    </row>
    <row r="36" spans="1:7" ht="15">
      <c r="A36" s="5" t="s">
        <v>182</v>
      </c>
      <c r="B36" s="7" t="s">
        <v>168</v>
      </c>
      <c r="C36" s="5" t="s">
        <v>2923</v>
      </c>
      <c r="D36" s="5" t="s">
        <v>2923</v>
      </c>
      <c r="E36" s="569"/>
      <c r="F36" s="40">
        <f t="shared" si="0"/>
      </c>
      <c r="G36" s="40">
        <f t="shared" si="1"/>
      </c>
    </row>
    <row r="37" spans="1:7" ht="15">
      <c r="A37" s="5" t="s">
        <v>183</v>
      </c>
      <c r="B37" s="8" t="s">
        <v>2736</v>
      </c>
      <c r="C37" s="7">
        <f>SUM(C22:C36)</f>
        <v>0</v>
      </c>
      <c r="D37" s="7">
        <f>SUM(D22:D36)</f>
        <v>0</v>
      </c>
      <c r="E37" s="569"/>
      <c r="F37" s="570">
        <f>SUM(F22:F36)</f>
        <v>0</v>
      </c>
      <c r="G37" s="570">
        <f>SUM(G22:G36)</f>
        <v>0</v>
      </c>
    </row>
    <row r="38" spans="1:7" ht="15">
      <c r="A38" s="39"/>
      <c r="B38" s="56" t="s">
        <v>184</v>
      </c>
      <c r="C38" s="39" t="s">
        <v>2819</v>
      </c>
      <c r="D38" s="39"/>
      <c r="E38" s="38"/>
      <c r="F38" s="39" t="s">
        <v>125</v>
      </c>
      <c r="G38" s="39"/>
    </row>
    <row r="39" spans="1:7" ht="15">
      <c r="A39" s="5" t="s">
        <v>185</v>
      </c>
      <c r="B39" s="7" t="s">
        <v>1200</v>
      </c>
      <c r="C39" s="5" t="s">
        <v>2923</v>
      </c>
      <c r="D39" s="5"/>
      <c r="E39" s="571"/>
      <c r="F39" s="40">
        <f>IF($C$42=0,"",IF(C39="[for completion]","",C39/$C$42))</f>
      </c>
      <c r="G39" s="55"/>
    </row>
    <row r="40" spans="1:7" ht="15">
      <c r="A40" s="5" t="s">
        <v>186</v>
      </c>
      <c r="B40" s="7" t="s">
        <v>187</v>
      </c>
      <c r="C40" s="5" t="s">
        <v>2923</v>
      </c>
      <c r="D40" s="5"/>
      <c r="E40" s="571"/>
      <c r="F40" s="40">
        <f>IF($C$42=0,"",IF(C40="[for completion]","",C40/$C$42))</f>
      </c>
      <c r="G40" s="55"/>
    </row>
    <row r="41" spans="1:7" ht="15">
      <c r="A41" s="5" t="s">
        <v>188</v>
      </c>
      <c r="B41" s="7" t="s">
        <v>2737</v>
      </c>
      <c r="C41" s="5" t="s">
        <v>2923</v>
      </c>
      <c r="D41" s="5"/>
      <c r="E41" s="569"/>
      <c r="F41" s="40">
        <f>IF($C$42=0,"",IF(C41="[for completion]","",C41/$C$42))</f>
      </c>
      <c r="G41" s="55"/>
    </row>
    <row r="42" spans="1:7" ht="15">
      <c r="A42" s="5" t="s">
        <v>189</v>
      </c>
      <c r="B42" s="8" t="s">
        <v>2736</v>
      </c>
      <c r="C42" s="7">
        <f>SUM(C39:C41)</f>
        <v>0</v>
      </c>
      <c r="D42" s="7"/>
      <c r="E42" s="569"/>
      <c r="F42" s="570">
        <f>SUM(F39:F41)</f>
        <v>0</v>
      </c>
      <c r="G42" s="55"/>
    </row>
    <row r="43" spans="1:7" ht="15">
      <c r="A43" s="5" t="s">
        <v>190</v>
      </c>
      <c r="B43" s="8"/>
      <c r="C43" s="7"/>
      <c r="D43" s="7"/>
      <c r="E43" s="569"/>
      <c r="F43" s="570"/>
      <c r="G43" s="55"/>
    </row>
    <row r="44" spans="1:7" ht="15">
      <c r="A44" s="5" t="s">
        <v>191</v>
      </c>
      <c r="B44" s="8"/>
      <c r="C44" s="7"/>
      <c r="D44" s="7"/>
      <c r="E44" s="569"/>
      <c r="F44" s="570"/>
      <c r="G44" s="55"/>
    </row>
    <row r="45" spans="1:7" ht="15">
      <c r="A45" s="5" t="s">
        <v>192</v>
      </c>
      <c r="B45" s="7"/>
      <c r="C45" s="5"/>
      <c r="D45" s="5"/>
      <c r="E45" s="569"/>
      <c r="F45" s="40"/>
      <c r="G45" s="55"/>
    </row>
    <row r="46" spans="1:7" ht="15">
      <c r="A46" s="5" t="s">
        <v>193</v>
      </c>
      <c r="B46" s="7"/>
      <c r="C46" s="5"/>
      <c r="D46" s="5"/>
      <c r="E46" s="569"/>
      <c r="F46" s="40"/>
      <c r="G46" s="55"/>
    </row>
    <row r="47" spans="1:7" ht="15">
      <c r="A47" s="5" t="s">
        <v>194</v>
      </c>
      <c r="B47" s="7"/>
      <c r="C47" s="5"/>
      <c r="D47" s="5"/>
      <c r="E47" s="569"/>
      <c r="F47" s="40"/>
      <c r="G47" s="55"/>
    </row>
    <row r="48" spans="1:7" ht="15">
      <c r="A48" s="39"/>
      <c r="B48" s="56" t="s">
        <v>2638</v>
      </c>
      <c r="C48" s="39" t="s">
        <v>125</v>
      </c>
      <c r="D48" s="39"/>
      <c r="E48" s="38"/>
      <c r="F48" s="41"/>
      <c r="G48" s="41"/>
    </row>
    <row r="49" spans="1:7" ht="15">
      <c r="A49" s="5" t="s">
        <v>195</v>
      </c>
      <c r="B49" s="66" t="s">
        <v>2828</v>
      </c>
      <c r="C49" s="572">
        <f>SUM(C50:C77)</f>
        <v>0</v>
      </c>
      <c r="D49" s="5"/>
      <c r="E49" s="5"/>
      <c r="F49" s="5"/>
      <c r="G49" s="5"/>
    </row>
    <row r="50" spans="1:7" ht="15">
      <c r="A50" s="5" t="s">
        <v>196</v>
      </c>
      <c r="B50" s="5" t="s">
        <v>2841</v>
      </c>
      <c r="C50" s="572" t="s">
        <v>2923</v>
      </c>
      <c r="D50" s="5"/>
      <c r="E50" s="5"/>
      <c r="F50" s="5"/>
      <c r="G50" s="5"/>
    </row>
    <row r="51" spans="1:7" ht="15">
      <c r="A51" s="5" t="s">
        <v>197</v>
      </c>
      <c r="B51" s="5" t="s">
        <v>2829</v>
      </c>
      <c r="C51" s="572" t="s">
        <v>2923</v>
      </c>
      <c r="D51" s="5"/>
      <c r="E51" s="5"/>
      <c r="F51" s="5"/>
      <c r="G51" s="5"/>
    </row>
    <row r="52" spans="1:7" ht="15">
      <c r="A52" s="5" t="s">
        <v>198</v>
      </c>
      <c r="B52" s="5" t="s">
        <v>2830</v>
      </c>
      <c r="C52" s="572" t="s">
        <v>2923</v>
      </c>
      <c r="D52" s="5"/>
      <c r="E52" s="5"/>
      <c r="F52" s="5"/>
      <c r="G52" s="5"/>
    </row>
    <row r="53" spans="1:7" ht="15">
      <c r="A53" s="5" t="s">
        <v>199</v>
      </c>
      <c r="B53" s="5" t="s">
        <v>3002</v>
      </c>
      <c r="C53" s="572" t="s">
        <v>2923</v>
      </c>
      <c r="D53" s="5"/>
      <c r="E53" s="5"/>
      <c r="F53" s="5"/>
      <c r="G53" s="5"/>
    </row>
    <row r="54" spans="1:7" ht="15">
      <c r="A54" s="5" t="s">
        <v>200</v>
      </c>
      <c r="B54" s="5" t="s">
        <v>2851</v>
      </c>
      <c r="C54" s="572" t="s">
        <v>2923</v>
      </c>
      <c r="D54" s="5"/>
      <c r="E54" s="5"/>
      <c r="F54" s="5"/>
      <c r="G54" s="5"/>
    </row>
    <row r="55" spans="1:7" ht="15">
      <c r="A55" s="5" t="s">
        <v>201</v>
      </c>
      <c r="B55" s="5" t="s">
        <v>2848</v>
      </c>
      <c r="C55" s="572" t="s">
        <v>2923</v>
      </c>
      <c r="D55" s="5"/>
      <c r="E55" s="5"/>
      <c r="F55" s="5"/>
      <c r="G55" s="5"/>
    </row>
    <row r="56" spans="1:7" ht="15">
      <c r="A56" s="5" t="s">
        <v>202</v>
      </c>
      <c r="B56" s="5" t="s">
        <v>2831</v>
      </c>
      <c r="C56" s="572" t="s">
        <v>2923</v>
      </c>
      <c r="D56" s="5"/>
      <c r="E56" s="5"/>
      <c r="F56" s="5"/>
      <c r="G56" s="5"/>
    </row>
    <row r="57" spans="1:7" ht="15">
      <c r="A57" s="5" t="s">
        <v>203</v>
      </c>
      <c r="B57" s="5" t="s">
        <v>2832</v>
      </c>
      <c r="C57" s="572" t="s">
        <v>2923</v>
      </c>
      <c r="D57" s="5"/>
      <c r="E57" s="5"/>
      <c r="F57" s="5"/>
      <c r="G57" s="5"/>
    </row>
    <row r="58" spans="1:7" ht="15">
      <c r="A58" s="5" t="s">
        <v>204</v>
      </c>
      <c r="B58" s="5" t="s">
        <v>2833</v>
      </c>
      <c r="C58" s="572" t="s">
        <v>2923</v>
      </c>
      <c r="D58" s="5"/>
      <c r="E58" s="5"/>
      <c r="F58" s="5"/>
      <c r="G58" s="5"/>
    </row>
    <row r="59" spans="1:7" ht="15">
      <c r="A59" s="5" t="s">
        <v>205</v>
      </c>
      <c r="B59" s="5" t="s">
        <v>2735</v>
      </c>
      <c r="C59" s="572" t="s">
        <v>2923</v>
      </c>
      <c r="D59" s="5"/>
      <c r="E59" s="5"/>
      <c r="F59" s="5"/>
      <c r="G59" s="5"/>
    </row>
    <row r="60" spans="1:7" ht="15">
      <c r="A60" s="5" t="s">
        <v>206</v>
      </c>
      <c r="B60" s="5" t="s">
        <v>2750</v>
      </c>
      <c r="C60" s="572" t="s">
        <v>2923</v>
      </c>
      <c r="D60" s="5"/>
      <c r="E60" s="5"/>
      <c r="F60" s="5"/>
      <c r="G60" s="5"/>
    </row>
    <row r="61" spans="1:7" ht="15">
      <c r="A61" s="5" t="s">
        <v>207</v>
      </c>
      <c r="B61" s="5" t="s">
        <v>2834</v>
      </c>
      <c r="C61" s="572" t="s">
        <v>2923</v>
      </c>
      <c r="D61" s="5"/>
      <c r="E61" s="5"/>
      <c r="F61" s="5"/>
      <c r="G61" s="5"/>
    </row>
    <row r="62" spans="1:7" ht="15">
      <c r="A62" s="5" t="s">
        <v>208</v>
      </c>
      <c r="B62" s="5" t="s">
        <v>3005</v>
      </c>
      <c r="C62" s="572" t="s">
        <v>2923</v>
      </c>
      <c r="D62" s="5"/>
      <c r="E62" s="5"/>
      <c r="F62" s="5"/>
      <c r="G62" s="5"/>
    </row>
    <row r="63" spans="1:7" ht="15">
      <c r="A63" s="5" t="s">
        <v>209</v>
      </c>
      <c r="B63" s="5" t="s">
        <v>2849</v>
      </c>
      <c r="C63" s="572" t="s">
        <v>2923</v>
      </c>
      <c r="D63" s="5"/>
      <c r="E63" s="5"/>
      <c r="F63" s="5"/>
      <c r="G63" s="5"/>
    </row>
    <row r="64" spans="1:7" ht="15">
      <c r="A64" s="5" t="s">
        <v>210</v>
      </c>
      <c r="B64" s="5" t="s">
        <v>2835</v>
      </c>
      <c r="C64" s="572" t="s">
        <v>2923</v>
      </c>
      <c r="D64" s="5"/>
      <c r="E64" s="5"/>
      <c r="F64" s="5"/>
      <c r="G64" s="5"/>
    </row>
    <row r="65" spans="1:7" ht="15">
      <c r="A65" s="5" t="s">
        <v>211</v>
      </c>
      <c r="B65" s="5" t="s">
        <v>2836</v>
      </c>
      <c r="C65" s="572" t="s">
        <v>2923</v>
      </c>
      <c r="D65" s="5"/>
      <c r="E65" s="5"/>
      <c r="F65" s="5"/>
      <c r="G65" s="5"/>
    </row>
    <row r="66" spans="1:7" ht="15">
      <c r="A66" s="5" t="s">
        <v>212</v>
      </c>
      <c r="B66" s="5" t="s">
        <v>2837</v>
      </c>
      <c r="C66" s="572" t="s">
        <v>2923</v>
      </c>
      <c r="D66" s="5"/>
      <c r="E66" s="5"/>
      <c r="F66" s="5"/>
      <c r="G66" s="5"/>
    </row>
    <row r="67" spans="1:7" ht="15">
      <c r="A67" s="5" t="s">
        <v>213</v>
      </c>
      <c r="B67" s="5" t="s">
        <v>2838</v>
      </c>
      <c r="C67" s="572" t="s">
        <v>2923</v>
      </c>
      <c r="D67" s="5"/>
      <c r="E67" s="5"/>
      <c r="F67" s="5"/>
      <c r="G67" s="5"/>
    </row>
    <row r="68" spans="1:7" ht="15">
      <c r="A68" s="5" t="s">
        <v>214</v>
      </c>
      <c r="B68" s="5" t="s">
        <v>2839</v>
      </c>
      <c r="C68" s="572" t="s">
        <v>2923</v>
      </c>
      <c r="D68" s="5"/>
      <c r="E68" s="5"/>
      <c r="F68" s="5"/>
      <c r="G68" s="5"/>
    </row>
    <row r="69" spans="1:7" ht="15">
      <c r="A69" s="5" t="s">
        <v>215</v>
      </c>
      <c r="B69" s="5" t="s">
        <v>2840</v>
      </c>
      <c r="C69" s="572" t="s">
        <v>2923</v>
      </c>
      <c r="D69" s="5"/>
      <c r="E69" s="5"/>
      <c r="F69" s="5"/>
      <c r="G69" s="5"/>
    </row>
    <row r="70" spans="1:7" ht="15">
      <c r="A70" s="5" t="s">
        <v>216</v>
      </c>
      <c r="B70" s="5" t="s">
        <v>2842</v>
      </c>
      <c r="C70" s="572" t="s">
        <v>2923</v>
      </c>
      <c r="D70" s="5"/>
      <c r="E70" s="5"/>
      <c r="F70" s="5"/>
      <c r="G70" s="5"/>
    </row>
    <row r="71" spans="1:7" ht="15">
      <c r="A71" s="5" t="s">
        <v>217</v>
      </c>
      <c r="B71" s="5" t="s">
        <v>2843</v>
      </c>
      <c r="C71" s="572" t="s">
        <v>2923</v>
      </c>
      <c r="D71" s="5"/>
      <c r="E71" s="5"/>
      <c r="F71" s="5"/>
      <c r="G71" s="5"/>
    </row>
    <row r="72" spans="1:7" ht="15">
      <c r="A72" s="5" t="s">
        <v>218</v>
      </c>
      <c r="B72" s="5" t="s">
        <v>2844</v>
      </c>
      <c r="C72" s="572" t="s">
        <v>2923</v>
      </c>
      <c r="D72" s="5"/>
      <c r="E72" s="5"/>
      <c r="F72" s="5"/>
      <c r="G72" s="5"/>
    </row>
    <row r="73" spans="1:7" ht="15">
      <c r="A73" s="5" t="s">
        <v>219</v>
      </c>
      <c r="B73" s="5" t="s">
        <v>2846</v>
      </c>
      <c r="C73" s="572" t="s">
        <v>2923</v>
      </c>
      <c r="D73" s="5"/>
      <c r="E73" s="5"/>
      <c r="F73" s="5"/>
      <c r="G73" s="5"/>
    </row>
    <row r="74" spans="1:7" ht="15">
      <c r="A74" s="5" t="s">
        <v>220</v>
      </c>
      <c r="B74" s="5" t="s">
        <v>2847</v>
      </c>
      <c r="C74" s="572" t="s">
        <v>2923</v>
      </c>
      <c r="D74" s="5"/>
      <c r="E74" s="5"/>
      <c r="F74" s="5"/>
      <c r="G74" s="5"/>
    </row>
    <row r="75" spans="1:7" ht="15">
      <c r="A75" s="5" t="s">
        <v>221</v>
      </c>
      <c r="B75" s="5" t="s">
        <v>2751</v>
      </c>
      <c r="C75" s="572" t="s">
        <v>2923</v>
      </c>
      <c r="D75" s="5"/>
      <c r="E75" s="5"/>
      <c r="F75" s="5"/>
      <c r="G75" s="5"/>
    </row>
    <row r="76" spans="1:7" ht="15">
      <c r="A76" s="5" t="s">
        <v>222</v>
      </c>
      <c r="B76" s="5" t="s">
        <v>2845</v>
      </c>
      <c r="C76" s="572" t="s">
        <v>2923</v>
      </c>
      <c r="D76" s="5"/>
      <c r="E76" s="5"/>
      <c r="F76" s="5"/>
      <c r="G76" s="5"/>
    </row>
    <row r="77" spans="1:7" ht="15">
      <c r="A77" s="5" t="s">
        <v>223</v>
      </c>
      <c r="B77" s="5" t="s">
        <v>2850</v>
      </c>
      <c r="C77" s="572" t="s">
        <v>2923</v>
      </c>
      <c r="D77" s="5"/>
      <c r="E77" s="5"/>
      <c r="F77" s="5"/>
      <c r="G77" s="5"/>
    </row>
    <row r="78" spans="1:7" ht="15">
      <c r="A78" s="5" t="s">
        <v>224</v>
      </c>
      <c r="B78" s="66" t="s">
        <v>2852</v>
      </c>
      <c r="C78" s="572">
        <f>SUM(C79:C81)</f>
        <v>0</v>
      </c>
      <c r="D78" s="5"/>
      <c r="E78" s="5"/>
      <c r="F78" s="5"/>
      <c r="G78" s="5"/>
    </row>
    <row r="79" spans="1:7" ht="15">
      <c r="A79" s="5" t="s">
        <v>225</v>
      </c>
      <c r="B79" s="5" t="s">
        <v>2853</v>
      </c>
      <c r="C79" s="572" t="s">
        <v>2923</v>
      </c>
      <c r="D79" s="5"/>
      <c r="E79" s="5"/>
      <c r="F79" s="5"/>
      <c r="G79" s="5"/>
    </row>
    <row r="80" spans="1:7" ht="15">
      <c r="A80" s="5" t="s">
        <v>226</v>
      </c>
      <c r="B80" s="5" t="s">
        <v>2854</v>
      </c>
      <c r="C80" s="572" t="s">
        <v>2923</v>
      </c>
      <c r="D80" s="5"/>
      <c r="E80" s="5"/>
      <c r="F80" s="5"/>
      <c r="G80" s="5"/>
    </row>
    <row r="81" spans="1:7" ht="15">
      <c r="A81" s="5" t="s">
        <v>227</v>
      </c>
      <c r="B81" s="5" t="s">
        <v>2855</v>
      </c>
      <c r="C81" s="572" t="s">
        <v>2923</v>
      </c>
      <c r="D81" s="5"/>
      <c r="E81" s="5"/>
      <c r="F81" s="5"/>
      <c r="G81" s="5"/>
    </row>
    <row r="82" spans="1:7" ht="15">
      <c r="A82" s="5" t="s">
        <v>228</v>
      </c>
      <c r="B82" s="66" t="s">
        <v>2737</v>
      </c>
      <c r="C82" s="572">
        <f>SUM(C83:C92)</f>
        <v>0</v>
      </c>
      <c r="D82" s="5"/>
      <c r="E82" s="5"/>
      <c r="F82" s="5"/>
      <c r="G82" s="5"/>
    </row>
    <row r="83" spans="1:7" ht="15">
      <c r="A83" s="5" t="s">
        <v>229</v>
      </c>
      <c r="B83" s="7" t="s">
        <v>2856</v>
      </c>
      <c r="C83" s="572" t="s">
        <v>2923</v>
      </c>
      <c r="D83" s="5"/>
      <c r="E83" s="5"/>
      <c r="F83" s="5"/>
      <c r="G83" s="5"/>
    </row>
    <row r="84" spans="1:7" ht="15">
      <c r="A84" s="5" t="s">
        <v>230</v>
      </c>
      <c r="B84" s="7" t="s">
        <v>2857</v>
      </c>
      <c r="C84" s="572" t="s">
        <v>2923</v>
      </c>
      <c r="D84" s="5"/>
      <c r="E84" s="5"/>
      <c r="F84" s="5"/>
      <c r="G84" s="5"/>
    </row>
    <row r="85" spans="1:7" ht="15">
      <c r="A85" s="5" t="s">
        <v>231</v>
      </c>
      <c r="B85" s="7" t="s">
        <v>2877</v>
      </c>
      <c r="C85" s="572" t="s">
        <v>2923</v>
      </c>
      <c r="D85" s="5"/>
      <c r="E85" s="5"/>
      <c r="F85" s="5"/>
      <c r="G85" s="5"/>
    </row>
    <row r="86" spans="1:7" ht="15">
      <c r="A86" s="5" t="s">
        <v>232</v>
      </c>
      <c r="B86" s="7" t="s">
        <v>2858</v>
      </c>
      <c r="C86" s="572" t="s">
        <v>2923</v>
      </c>
      <c r="D86" s="5"/>
      <c r="E86" s="5"/>
      <c r="F86" s="5"/>
      <c r="G86" s="5"/>
    </row>
    <row r="87" spans="1:7" ht="15">
      <c r="A87" s="5" t="s">
        <v>233</v>
      </c>
      <c r="B87" s="7" t="s">
        <v>2859</v>
      </c>
      <c r="C87" s="572" t="s">
        <v>2923</v>
      </c>
      <c r="D87" s="5"/>
      <c r="E87" s="5"/>
      <c r="F87" s="5"/>
      <c r="G87" s="5"/>
    </row>
    <row r="88" spans="1:7" ht="15">
      <c r="A88" s="5" t="s">
        <v>234</v>
      </c>
      <c r="B88" s="7" t="s">
        <v>2860</v>
      </c>
      <c r="C88" s="572" t="s">
        <v>2923</v>
      </c>
      <c r="D88" s="5"/>
      <c r="E88" s="5"/>
      <c r="F88" s="5"/>
      <c r="G88" s="5"/>
    </row>
    <row r="89" spans="1:7" ht="15">
      <c r="A89" s="5" t="s">
        <v>235</v>
      </c>
      <c r="B89" s="7" t="s">
        <v>2861</v>
      </c>
      <c r="C89" s="572" t="s">
        <v>2923</v>
      </c>
      <c r="D89" s="5"/>
      <c r="E89" s="5"/>
      <c r="F89" s="5"/>
      <c r="G89" s="5"/>
    </row>
    <row r="90" spans="1:7" ht="15">
      <c r="A90" s="5" t="s">
        <v>236</v>
      </c>
      <c r="B90" s="7" t="s">
        <v>2864</v>
      </c>
      <c r="C90" s="572" t="s">
        <v>2923</v>
      </c>
      <c r="D90" s="5"/>
      <c r="E90" s="5"/>
      <c r="F90" s="5"/>
      <c r="G90" s="5"/>
    </row>
    <row r="91" spans="1:7" ht="15">
      <c r="A91" s="5" t="s">
        <v>237</v>
      </c>
      <c r="B91" s="7" t="s">
        <v>2862</v>
      </c>
      <c r="C91" s="572" t="s">
        <v>2923</v>
      </c>
      <c r="D91" s="5"/>
      <c r="E91" s="5"/>
      <c r="F91" s="5"/>
      <c r="G91" s="5"/>
    </row>
    <row r="92" spans="1:7" ht="15">
      <c r="A92" s="5" t="s">
        <v>238</v>
      </c>
      <c r="B92" s="7" t="s">
        <v>2737</v>
      </c>
      <c r="C92" s="572" t="s">
        <v>2923</v>
      </c>
      <c r="D92" s="5"/>
      <c r="E92" s="5"/>
      <c r="F92" s="5"/>
      <c r="G92" s="5"/>
    </row>
    <row r="93" spans="1:7" ht="15">
      <c r="A93" s="5" t="s">
        <v>239</v>
      </c>
      <c r="B93" s="63" t="s">
        <v>2891</v>
      </c>
      <c r="C93" s="572"/>
      <c r="D93" s="5"/>
      <c r="E93" s="5"/>
      <c r="F93" s="5"/>
      <c r="G93" s="5"/>
    </row>
    <row r="94" spans="1:7" ht="15">
      <c r="A94" s="5" t="s">
        <v>240</v>
      </c>
      <c r="B94" s="63" t="s">
        <v>2891</v>
      </c>
      <c r="C94" s="572"/>
      <c r="D94" s="5"/>
      <c r="E94" s="5"/>
      <c r="F94" s="5"/>
      <c r="G94" s="5"/>
    </row>
    <row r="95" spans="1:7" ht="15">
      <c r="A95" s="5" t="s">
        <v>241</v>
      </c>
      <c r="B95" s="63" t="s">
        <v>2891</v>
      </c>
      <c r="C95" s="572"/>
      <c r="D95" s="5"/>
      <c r="E95" s="5"/>
      <c r="F95" s="5"/>
      <c r="G95" s="5"/>
    </row>
    <row r="96" spans="1:7" ht="15">
      <c r="A96" s="5" t="s">
        <v>242</v>
      </c>
      <c r="B96" s="63" t="s">
        <v>2891</v>
      </c>
      <c r="C96" s="572"/>
      <c r="D96" s="5"/>
      <c r="E96" s="5"/>
      <c r="F96" s="5"/>
      <c r="G96" s="5"/>
    </row>
    <row r="97" spans="1:7" ht="15">
      <c r="A97" s="5" t="s">
        <v>243</v>
      </c>
      <c r="B97" s="63" t="s">
        <v>2891</v>
      </c>
      <c r="C97" s="572"/>
      <c r="D97" s="5"/>
      <c r="E97" s="5"/>
      <c r="F97" s="5"/>
      <c r="G97" s="5"/>
    </row>
    <row r="98" spans="1:7" ht="15">
      <c r="A98" s="5" t="s">
        <v>244</v>
      </c>
      <c r="B98" s="63" t="s">
        <v>2891</v>
      </c>
      <c r="C98" s="572"/>
      <c r="D98" s="5"/>
      <c r="E98" s="5"/>
      <c r="F98" s="5"/>
      <c r="G98" s="5"/>
    </row>
    <row r="99" spans="1:7" ht="15">
      <c r="A99" s="5" t="s">
        <v>245</v>
      </c>
      <c r="B99" s="63" t="s">
        <v>2891</v>
      </c>
      <c r="C99" s="572"/>
      <c r="D99" s="5"/>
      <c r="E99" s="5"/>
      <c r="F99" s="5"/>
      <c r="G99" s="5"/>
    </row>
    <row r="100" spans="1:7" ht="15">
      <c r="A100" s="5" t="s">
        <v>246</v>
      </c>
      <c r="B100" s="63" t="s">
        <v>2891</v>
      </c>
      <c r="C100" s="572"/>
      <c r="D100" s="5"/>
      <c r="E100" s="5"/>
      <c r="F100" s="5"/>
      <c r="G100" s="5"/>
    </row>
    <row r="101" spans="1:7" ht="15">
      <c r="A101" s="5" t="s">
        <v>247</v>
      </c>
      <c r="B101" s="63" t="s">
        <v>2891</v>
      </c>
      <c r="C101" s="572"/>
      <c r="D101" s="5"/>
      <c r="E101" s="5"/>
      <c r="F101" s="5"/>
      <c r="G101" s="5"/>
    </row>
    <row r="102" spans="1:7" ht="15">
      <c r="A102" s="5" t="s">
        <v>248</v>
      </c>
      <c r="B102" s="63" t="s">
        <v>2891</v>
      </c>
      <c r="C102" s="572"/>
      <c r="D102" s="5"/>
      <c r="E102" s="5"/>
      <c r="F102" s="5"/>
      <c r="G102" s="5"/>
    </row>
    <row r="103" spans="1:7" ht="15">
      <c r="A103" s="39"/>
      <c r="B103" s="56" t="s">
        <v>2639</v>
      </c>
      <c r="C103" s="573" t="s">
        <v>125</v>
      </c>
      <c r="D103" s="39"/>
      <c r="E103" s="38"/>
      <c r="F103" s="39"/>
      <c r="G103" s="41"/>
    </row>
    <row r="104" spans="1:7" ht="15">
      <c r="A104" s="5" t="s">
        <v>249</v>
      </c>
      <c r="B104" s="7" t="s">
        <v>168</v>
      </c>
      <c r="C104" s="572" t="s">
        <v>2923</v>
      </c>
      <c r="D104" s="5"/>
      <c r="E104" s="5"/>
      <c r="F104" s="5"/>
      <c r="G104" s="5"/>
    </row>
    <row r="105" spans="1:7" ht="15">
      <c r="A105" s="5" t="s">
        <v>250</v>
      </c>
      <c r="B105" s="7" t="s">
        <v>168</v>
      </c>
      <c r="C105" s="572" t="s">
        <v>2923</v>
      </c>
      <c r="D105" s="5"/>
      <c r="E105" s="5"/>
      <c r="F105" s="5"/>
      <c r="G105" s="5"/>
    </row>
    <row r="106" spans="1:7" ht="15">
      <c r="A106" s="5" t="s">
        <v>251</v>
      </c>
      <c r="B106" s="7" t="s">
        <v>168</v>
      </c>
      <c r="C106" s="572" t="s">
        <v>2923</v>
      </c>
      <c r="D106" s="5"/>
      <c r="E106" s="5"/>
      <c r="F106" s="5"/>
      <c r="G106" s="5"/>
    </row>
    <row r="107" spans="1:7" ht="15">
      <c r="A107" s="5" t="s">
        <v>252</v>
      </c>
      <c r="B107" s="7" t="s">
        <v>168</v>
      </c>
      <c r="C107" s="572" t="s">
        <v>2923</v>
      </c>
      <c r="D107" s="5"/>
      <c r="E107" s="5"/>
      <c r="F107" s="5"/>
      <c r="G107" s="5"/>
    </row>
    <row r="108" spans="1:7" ht="15">
      <c r="A108" s="5" t="s">
        <v>253</v>
      </c>
      <c r="B108" s="7" t="s">
        <v>168</v>
      </c>
      <c r="C108" s="572" t="s">
        <v>2923</v>
      </c>
      <c r="D108" s="5"/>
      <c r="E108" s="5"/>
      <c r="F108" s="5"/>
      <c r="G108" s="5"/>
    </row>
    <row r="109" spans="1:7" ht="15">
      <c r="A109" s="5" t="s">
        <v>254</v>
      </c>
      <c r="B109" s="7" t="s">
        <v>168</v>
      </c>
      <c r="C109" s="572" t="s">
        <v>2923</v>
      </c>
      <c r="D109" s="5"/>
      <c r="E109" s="5"/>
      <c r="F109" s="5"/>
      <c r="G109" s="5"/>
    </row>
    <row r="110" spans="1:7" ht="15">
      <c r="A110" s="5" t="s">
        <v>255</v>
      </c>
      <c r="B110" s="7" t="s">
        <v>168</v>
      </c>
      <c r="C110" s="572" t="s">
        <v>2923</v>
      </c>
      <c r="D110" s="5"/>
      <c r="E110" s="5"/>
      <c r="F110" s="5"/>
      <c r="G110" s="5"/>
    </row>
    <row r="111" spans="1:7" ht="15">
      <c r="A111" s="5" t="s">
        <v>256</v>
      </c>
      <c r="B111" s="7" t="s">
        <v>168</v>
      </c>
      <c r="C111" s="572" t="s">
        <v>2923</v>
      </c>
      <c r="D111" s="5"/>
      <c r="E111" s="5"/>
      <c r="F111" s="5"/>
      <c r="G111" s="5"/>
    </row>
    <row r="112" spans="1:7" ht="15">
      <c r="A112" s="5" t="s">
        <v>257</v>
      </c>
      <c r="B112" s="7" t="s">
        <v>168</v>
      </c>
      <c r="C112" s="572" t="s">
        <v>2923</v>
      </c>
      <c r="D112" s="5"/>
      <c r="E112" s="5"/>
      <c r="F112" s="5"/>
      <c r="G112" s="5"/>
    </row>
    <row r="113" spans="1:7" ht="15">
      <c r="A113" s="5" t="s">
        <v>258</v>
      </c>
      <c r="B113" s="7" t="s">
        <v>168</v>
      </c>
      <c r="C113" s="572" t="s">
        <v>2923</v>
      </c>
      <c r="D113" s="5"/>
      <c r="E113" s="5"/>
      <c r="F113" s="5"/>
      <c r="G113" s="5"/>
    </row>
    <row r="114" spans="1:7" ht="15">
      <c r="A114" s="5" t="s">
        <v>259</v>
      </c>
      <c r="B114" s="7" t="s">
        <v>168</v>
      </c>
      <c r="C114" s="572" t="s">
        <v>2923</v>
      </c>
      <c r="D114" s="5"/>
      <c r="E114" s="5"/>
      <c r="F114" s="5"/>
      <c r="G114" s="5"/>
    </row>
    <row r="115" spans="1:7" ht="15">
      <c r="A115" s="5" t="s">
        <v>260</v>
      </c>
      <c r="B115" s="7" t="s">
        <v>168</v>
      </c>
      <c r="C115" s="572" t="s">
        <v>2923</v>
      </c>
      <c r="D115" s="5"/>
      <c r="E115" s="5"/>
      <c r="F115" s="5"/>
      <c r="G115" s="5"/>
    </row>
    <row r="116" spans="1:7" ht="15">
      <c r="A116" s="5" t="s">
        <v>261</v>
      </c>
      <c r="B116" s="7" t="s">
        <v>168</v>
      </c>
      <c r="C116" s="572" t="s">
        <v>2923</v>
      </c>
      <c r="D116" s="5"/>
      <c r="E116" s="5"/>
      <c r="F116" s="5"/>
      <c r="G116" s="5"/>
    </row>
    <row r="117" spans="1:7" ht="15">
      <c r="A117" s="5" t="s">
        <v>262</v>
      </c>
      <c r="B117" s="7" t="s">
        <v>168</v>
      </c>
      <c r="C117" s="572" t="s">
        <v>2923</v>
      </c>
      <c r="D117" s="5"/>
      <c r="E117" s="5"/>
      <c r="F117" s="5"/>
      <c r="G117" s="5"/>
    </row>
    <row r="118" spans="1:7" ht="15">
      <c r="A118" s="5" t="s">
        <v>263</v>
      </c>
      <c r="B118" s="7" t="s">
        <v>168</v>
      </c>
      <c r="C118" s="572" t="s">
        <v>2923</v>
      </c>
      <c r="D118" s="5"/>
      <c r="E118" s="5"/>
      <c r="F118" s="5"/>
      <c r="G118" s="5"/>
    </row>
    <row r="119" spans="1:7" ht="15">
      <c r="A119" s="5" t="s">
        <v>264</v>
      </c>
      <c r="B119" s="7" t="s">
        <v>168</v>
      </c>
      <c r="C119" s="572" t="s">
        <v>2923</v>
      </c>
      <c r="D119" s="5"/>
      <c r="E119" s="5"/>
      <c r="F119" s="5"/>
      <c r="G119" s="5"/>
    </row>
    <row r="120" spans="1:7" ht="15">
      <c r="A120" s="5" t="s">
        <v>265</v>
      </c>
      <c r="B120" s="7" t="s">
        <v>168</v>
      </c>
      <c r="C120" s="572" t="s">
        <v>2923</v>
      </c>
      <c r="D120" s="5"/>
      <c r="E120" s="5"/>
      <c r="F120" s="5"/>
      <c r="G120" s="5"/>
    </row>
    <row r="121" spans="1:7" ht="15">
      <c r="A121" s="5" t="s">
        <v>266</v>
      </c>
      <c r="B121" s="7" t="s">
        <v>168</v>
      </c>
      <c r="C121" s="572" t="s">
        <v>2923</v>
      </c>
      <c r="D121" s="5"/>
      <c r="E121" s="5"/>
      <c r="F121" s="5"/>
      <c r="G121" s="5"/>
    </row>
    <row r="122" spans="1:7" ht="15">
      <c r="A122" s="5" t="s">
        <v>267</v>
      </c>
      <c r="B122" s="7" t="s">
        <v>168</v>
      </c>
      <c r="C122" s="572" t="s">
        <v>2923</v>
      </c>
      <c r="D122" s="5"/>
      <c r="E122" s="5"/>
      <c r="F122" s="5"/>
      <c r="G122" s="5"/>
    </row>
    <row r="123" spans="1:7" ht="15">
      <c r="A123" s="5" t="s">
        <v>268</v>
      </c>
      <c r="B123" s="7" t="s">
        <v>168</v>
      </c>
      <c r="C123" s="572" t="s">
        <v>2923</v>
      </c>
      <c r="D123" s="5"/>
      <c r="E123" s="5"/>
      <c r="F123" s="5"/>
      <c r="G123" s="5"/>
    </row>
    <row r="124" spans="1:7" ht="15">
      <c r="A124" s="5" t="s">
        <v>269</v>
      </c>
      <c r="B124" s="7" t="s">
        <v>168</v>
      </c>
      <c r="C124" s="572" t="s">
        <v>2923</v>
      </c>
      <c r="D124" s="5"/>
      <c r="E124" s="5"/>
      <c r="F124" s="5"/>
      <c r="G124" s="5"/>
    </row>
    <row r="125" spans="1:7" ht="15">
      <c r="A125" s="5" t="s">
        <v>270</v>
      </c>
      <c r="B125" s="7" t="s">
        <v>168</v>
      </c>
      <c r="C125" s="572" t="s">
        <v>2923</v>
      </c>
      <c r="D125" s="5"/>
      <c r="E125" s="5"/>
      <c r="F125" s="5"/>
      <c r="G125" s="5"/>
    </row>
    <row r="126" spans="1:7" ht="15">
      <c r="A126" s="5" t="s">
        <v>271</v>
      </c>
      <c r="B126" s="7" t="s">
        <v>168</v>
      </c>
      <c r="C126" s="572" t="s">
        <v>2923</v>
      </c>
      <c r="D126" s="5"/>
      <c r="E126" s="5"/>
      <c r="F126" s="5"/>
      <c r="G126" s="5"/>
    </row>
    <row r="127" spans="1:7" ht="15">
      <c r="A127" s="5" t="s">
        <v>272</v>
      </c>
      <c r="B127" s="7" t="s">
        <v>168</v>
      </c>
      <c r="C127" s="572" t="s">
        <v>2923</v>
      </c>
      <c r="D127" s="5"/>
      <c r="E127" s="5"/>
      <c r="F127" s="5"/>
      <c r="G127" s="5"/>
    </row>
    <row r="128" spans="1:7" ht="15">
      <c r="A128" s="5" t="s">
        <v>273</v>
      </c>
      <c r="B128" s="7" t="s">
        <v>168</v>
      </c>
      <c r="C128" s="572" t="s">
        <v>2923</v>
      </c>
      <c r="D128" s="5"/>
      <c r="E128" s="5"/>
      <c r="F128" s="5"/>
      <c r="G128" s="5"/>
    </row>
    <row r="129" spans="1:7" ht="15">
      <c r="A129" s="39"/>
      <c r="B129" s="56" t="s">
        <v>2640</v>
      </c>
      <c r="C129" s="39" t="s">
        <v>125</v>
      </c>
      <c r="D129" s="39"/>
      <c r="E129" s="39"/>
      <c r="F129" s="41"/>
      <c r="G129" s="41"/>
    </row>
    <row r="130" spans="1:3" ht="15">
      <c r="A130" s="5" t="s">
        <v>274</v>
      </c>
      <c r="B130" s="5" t="s">
        <v>2771</v>
      </c>
      <c r="C130" s="572" t="s">
        <v>2923</v>
      </c>
    </row>
    <row r="131" spans="1:3" ht="15">
      <c r="A131" s="5" t="s">
        <v>275</v>
      </c>
      <c r="B131" s="5" t="s">
        <v>2772</v>
      </c>
      <c r="C131" s="572" t="s">
        <v>2923</v>
      </c>
    </row>
    <row r="132" spans="1:3" ht="15">
      <c r="A132" s="5" t="s">
        <v>276</v>
      </c>
      <c r="B132" s="5" t="s">
        <v>2737</v>
      </c>
      <c r="C132" s="572" t="s">
        <v>2923</v>
      </c>
    </row>
    <row r="133" spans="1:3" ht="15">
      <c r="A133" s="5" t="s">
        <v>277</v>
      </c>
      <c r="B133" s="5"/>
      <c r="C133" s="572"/>
    </row>
    <row r="134" spans="1:3" ht="15">
      <c r="A134" s="5" t="s">
        <v>278</v>
      </c>
      <c r="B134" s="5"/>
      <c r="C134" s="572"/>
    </row>
    <row r="135" spans="1:3" ht="15">
      <c r="A135" s="5" t="s">
        <v>279</v>
      </c>
      <c r="B135" s="5"/>
      <c r="C135" s="572"/>
    </row>
    <row r="136" spans="1:3" ht="15">
      <c r="A136" s="5" t="s">
        <v>280</v>
      </c>
      <c r="B136" s="5"/>
      <c r="C136" s="572"/>
    </row>
    <row r="137" spans="1:7" ht="15">
      <c r="A137" s="39"/>
      <c r="B137" s="56" t="s">
        <v>2641</v>
      </c>
      <c r="C137" s="39" t="s">
        <v>125</v>
      </c>
      <c r="D137" s="39"/>
      <c r="E137" s="39"/>
      <c r="F137" s="41"/>
      <c r="G137" s="41"/>
    </row>
    <row r="138" spans="1:7" ht="15">
      <c r="A138" s="5" t="s">
        <v>281</v>
      </c>
      <c r="B138" s="5" t="s">
        <v>2774</v>
      </c>
      <c r="C138" s="572" t="s">
        <v>2923</v>
      </c>
      <c r="D138" s="571"/>
      <c r="E138" s="571"/>
      <c r="F138" s="569"/>
      <c r="G138" s="55"/>
    </row>
    <row r="139" spans="1:7" ht="15">
      <c r="A139" s="5" t="s">
        <v>282</v>
      </c>
      <c r="B139" s="5" t="s">
        <v>2749</v>
      </c>
      <c r="C139" s="572" t="s">
        <v>2923</v>
      </c>
      <c r="D139" s="571"/>
      <c r="E139" s="571"/>
      <c r="F139" s="569"/>
      <c r="G139" s="55"/>
    </row>
    <row r="140" spans="1:7" ht="15">
      <c r="A140" s="5" t="s">
        <v>283</v>
      </c>
      <c r="B140" s="5" t="s">
        <v>2737</v>
      </c>
      <c r="C140" s="572" t="s">
        <v>2923</v>
      </c>
      <c r="D140" s="571"/>
      <c r="E140" s="571"/>
      <c r="F140" s="569"/>
      <c r="G140" s="55"/>
    </row>
    <row r="141" spans="1:7" ht="15">
      <c r="A141" s="5" t="s">
        <v>284</v>
      </c>
      <c r="B141" s="5"/>
      <c r="C141" s="572"/>
      <c r="D141" s="571"/>
      <c r="E141" s="571"/>
      <c r="F141" s="569"/>
      <c r="G141" s="55"/>
    </row>
    <row r="142" spans="1:7" ht="15">
      <c r="A142" s="5" t="s">
        <v>285</v>
      </c>
      <c r="B142" s="5"/>
      <c r="C142" s="572"/>
      <c r="D142" s="571"/>
      <c r="E142" s="571"/>
      <c r="F142" s="569"/>
      <c r="G142" s="55"/>
    </row>
    <row r="143" spans="1:7" ht="15">
      <c r="A143" s="5" t="s">
        <v>286</v>
      </c>
      <c r="B143" s="5"/>
      <c r="C143" s="572"/>
      <c r="D143" s="571"/>
      <c r="E143" s="571"/>
      <c r="F143" s="569"/>
      <c r="G143" s="55"/>
    </row>
    <row r="144" spans="1:7" ht="15">
      <c r="A144" s="5" t="s">
        <v>287</v>
      </c>
      <c r="B144" s="5"/>
      <c r="C144" s="572"/>
      <c r="D144" s="571"/>
      <c r="E144" s="571"/>
      <c r="F144" s="569"/>
      <c r="G144" s="55"/>
    </row>
    <row r="145" spans="1:7" ht="15">
      <c r="A145" s="5" t="s">
        <v>288</v>
      </c>
      <c r="B145" s="5"/>
      <c r="C145" s="572"/>
      <c r="D145" s="571"/>
      <c r="E145" s="571"/>
      <c r="F145" s="569"/>
      <c r="G145" s="55"/>
    </row>
    <row r="146" spans="1:7" ht="15">
      <c r="A146" s="5" t="s">
        <v>289</v>
      </c>
      <c r="B146" s="5"/>
      <c r="C146" s="572"/>
      <c r="D146" s="571"/>
      <c r="E146" s="571"/>
      <c r="F146" s="569"/>
      <c r="G146" s="55"/>
    </row>
    <row r="147" spans="1:7" ht="15">
      <c r="A147" s="39"/>
      <c r="B147" s="56" t="s">
        <v>290</v>
      </c>
      <c r="C147" s="39" t="s">
        <v>2819</v>
      </c>
      <c r="D147" s="39"/>
      <c r="E147" s="39"/>
      <c r="F147" s="39" t="s">
        <v>125</v>
      </c>
      <c r="G147" s="41"/>
    </row>
    <row r="148" spans="1:7" ht="15">
      <c r="A148" s="5" t="s">
        <v>291</v>
      </c>
      <c r="B148" s="7" t="s">
        <v>292</v>
      </c>
      <c r="C148" s="5" t="s">
        <v>2923</v>
      </c>
      <c r="D148" s="571"/>
      <c r="E148" s="571"/>
      <c r="F148" s="40">
        <f>IF($C$152=0,"",IF(C148="[for completion]","",C148/$C$152))</f>
      </c>
      <c r="G148" s="55"/>
    </row>
    <row r="149" spans="1:7" ht="15">
      <c r="A149" s="5" t="s">
        <v>293</v>
      </c>
      <c r="B149" s="7" t="s">
        <v>294</v>
      </c>
      <c r="C149" s="5" t="s">
        <v>2923</v>
      </c>
      <c r="D149" s="571"/>
      <c r="E149" s="571"/>
      <c r="F149" s="40">
        <f>IF($C$152=0,"",IF(C149="[for completion]","",C149/$C$152))</f>
      </c>
      <c r="G149" s="55"/>
    </row>
    <row r="150" spans="1:7" ht="15">
      <c r="A150" s="5" t="s">
        <v>295</v>
      </c>
      <c r="B150" s="7" t="s">
        <v>296</v>
      </c>
      <c r="C150" s="5" t="s">
        <v>2923</v>
      </c>
      <c r="D150" s="571"/>
      <c r="E150" s="571"/>
      <c r="F150" s="40">
        <f>IF($C$152=0,"",IF(C150="[for completion]","",C150/$C$152))</f>
      </c>
      <c r="G150" s="55"/>
    </row>
    <row r="151" spans="1:7" ht="15">
      <c r="A151" s="5" t="s">
        <v>297</v>
      </c>
      <c r="B151" s="7" t="s">
        <v>298</v>
      </c>
      <c r="C151" s="5" t="s">
        <v>2923</v>
      </c>
      <c r="D151" s="571"/>
      <c r="E151" s="571"/>
      <c r="F151" s="40">
        <f>IF($C$152=0,"",IF(C151="[for completion]","",C151/$C$152))</f>
      </c>
      <c r="G151" s="55"/>
    </row>
    <row r="152" spans="1:7" ht="15">
      <c r="A152" s="5" t="s">
        <v>299</v>
      </c>
      <c r="B152" s="8" t="s">
        <v>2736</v>
      </c>
      <c r="C152" s="7">
        <f>SUM(C148:C151)</f>
        <v>0</v>
      </c>
      <c r="D152" s="571"/>
      <c r="E152" s="571"/>
      <c r="F152" s="569">
        <f>SUM(F148:F151)</f>
        <v>0</v>
      </c>
      <c r="G152" s="55"/>
    </row>
    <row r="153" spans="1:7" ht="15">
      <c r="A153" s="5" t="s">
        <v>300</v>
      </c>
      <c r="B153" s="63" t="s">
        <v>301</v>
      </c>
      <c r="C153" s="5"/>
      <c r="D153" s="571"/>
      <c r="E153" s="571"/>
      <c r="F153" s="40">
        <f>IF($C$152=0,"",IF(C153="[for completion]","",C153/$C$152))</f>
      </c>
      <c r="G153" s="55"/>
    </row>
    <row r="154" spans="1:7" ht="15">
      <c r="A154" s="5" t="s">
        <v>302</v>
      </c>
      <c r="B154" s="63" t="s">
        <v>303</v>
      </c>
      <c r="C154" s="5"/>
      <c r="D154" s="571"/>
      <c r="E154" s="571"/>
      <c r="F154" s="40">
        <f aca="true" t="shared" si="2" ref="F154:F159">IF($C$152=0,"",IF(C154="[for completion]","",C154/$C$152))</f>
      </c>
      <c r="G154" s="55"/>
    </row>
    <row r="155" spans="1:7" ht="15">
      <c r="A155" s="5" t="s">
        <v>304</v>
      </c>
      <c r="B155" s="63" t="s">
        <v>305</v>
      </c>
      <c r="C155" s="5"/>
      <c r="D155" s="571"/>
      <c r="E155" s="571"/>
      <c r="F155" s="40">
        <f t="shared" si="2"/>
      </c>
      <c r="G155" s="55"/>
    </row>
    <row r="156" spans="1:7" ht="15">
      <c r="A156" s="5" t="s">
        <v>306</v>
      </c>
      <c r="B156" s="63" t="s">
        <v>307</v>
      </c>
      <c r="C156" s="5"/>
      <c r="D156" s="571"/>
      <c r="E156" s="571"/>
      <c r="F156" s="40">
        <f t="shared" si="2"/>
      </c>
      <c r="G156" s="55"/>
    </row>
    <row r="157" spans="1:7" ht="15">
      <c r="A157" s="5" t="s">
        <v>308</v>
      </c>
      <c r="B157" s="63" t="s">
        <v>309</v>
      </c>
      <c r="C157" s="5"/>
      <c r="D157" s="571"/>
      <c r="E157" s="571"/>
      <c r="F157" s="40">
        <f t="shared" si="2"/>
      </c>
      <c r="G157" s="55"/>
    </row>
    <row r="158" spans="1:7" ht="15">
      <c r="A158" s="5" t="s">
        <v>310</v>
      </c>
      <c r="B158" s="63" t="s">
        <v>311</v>
      </c>
      <c r="C158" s="5"/>
      <c r="D158" s="571"/>
      <c r="E158" s="571"/>
      <c r="F158" s="40">
        <f t="shared" si="2"/>
      </c>
      <c r="G158" s="55"/>
    </row>
    <row r="159" spans="1:7" ht="15">
      <c r="A159" s="5" t="s">
        <v>312</v>
      </c>
      <c r="B159" s="63" t="s">
        <v>313</v>
      </c>
      <c r="C159" s="5"/>
      <c r="D159" s="571"/>
      <c r="E159" s="571"/>
      <c r="F159" s="40">
        <f t="shared" si="2"/>
      </c>
      <c r="G159" s="55"/>
    </row>
    <row r="160" spans="1:7" ht="15">
      <c r="A160" s="5" t="s">
        <v>314</v>
      </c>
      <c r="B160" s="63"/>
      <c r="C160" s="5"/>
      <c r="D160" s="571"/>
      <c r="E160" s="571"/>
      <c r="F160" s="40"/>
      <c r="G160" s="55"/>
    </row>
    <row r="161" spans="1:7" ht="15">
      <c r="A161" s="5" t="s">
        <v>315</v>
      </c>
      <c r="B161" s="63"/>
      <c r="C161" s="5"/>
      <c r="D161" s="571"/>
      <c r="E161" s="571"/>
      <c r="F161" s="40"/>
      <c r="G161" s="55"/>
    </row>
    <row r="162" spans="1:7" ht="15">
      <c r="A162" s="5" t="s">
        <v>316</v>
      </c>
      <c r="B162" s="63"/>
      <c r="C162" s="5"/>
      <c r="D162" s="571"/>
      <c r="E162" s="571"/>
      <c r="F162" s="40"/>
      <c r="G162" s="55"/>
    </row>
    <row r="163" spans="1:7" ht="15">
      <c r="A163" s="5" t="s">
        <v>317</v>
      </c>
      <c r="B163" s="63"/>
      <c r="C163" s="5"/>
      <c r="D163" s="571"/>
      <c r="E163" s="571"/>
      <c r="F163" s="40"/>
      <c r="G163" s="55"/>
    </row>
    <row r="164" spans="1:7" ht="15">
      <c r="A164" s="5" t="s">
        <v>318</v>
      </c>
      <c r="B164" s="7"/>
      <c r="C164" s="5"/>
      <c r="D164" s="571"/>
      <c r="E164" s="571"/>
      <c r="F164" s="40"/>
      <c r="G164" s="55"/>
    </row>
    <row r="165" spans="1:7" ht="15">
      <c r="A165" s="5" t="s">
        <v>319</v>
      </c>
      <c r="B165" s="1"/>
      <c r="C165" s="1"/>
      <c r="D165" s="1"/>
      <c r="E165" s="1"/>
      <c r="F165" s="40"/>
      <c r="G165" s="55"/>
    </row>
    <row r="166" spans="1:7" ht="15">
      <c r="A166" s="39"/>
      <c r="B166" s="56" t="s">
        <v>320</v>
      </c>
      <c r="C166" s="39"/>
      <c r="D166" s="39"/>
      <c r="E166" s="39"/>
      <c r="F166" s="41"/>
      <c r="G166" s="41"/>
    </row>
    <row r="167" spans="1:6" ht="15">
      <c r="A167" s="5" t="s">
        <v>321</v>
      </c>
      <c r="B167" s="5" t="s">
        <v>2824</v>
      </c>
      <c r="C167" s="572" t="s">
        <v>2923</v>
      </c>
      <c r="E167" s="3"/>
      <c r="F167" s="3"/>
    </row>
    <row r="168" spans="1:6" ht="15">
      <c r="A168" s="5" t="s">
        <v>322</v>
      </c>
      <c r="B168" s="5"/>
      <c r="C168" s="5"/>
      <c r="E168" s="3"/>
      <c r="F168" s="3"/>
    </row>
    <row r="169" spans="1:6" ht="15">
      <c r="A169" s="5" t="s">
        <v>323</v>
      </c>
      <c r="B169" s="5"/>
      <c r="C169" s="5"/>
      <c r="E169" s="3"/>
      <c r="F169" s="3"/>
    </row>
    <row r="170" spans="1:6" ht="15">
      <c r="A170" s="5" t="s">
        <v>324</v>
      </c>
      <c r="B170" s="5"/>
      <c r="C170" s="5"/>
      <c r="E170" s="3"/>
      <c r="F170" s="3"/>
    </row>
    <row r="171" spans="1:6" ht="15">
      <c r="A171" s="5" t="s">
        <v>325</v>
      </c>
      <c r="B171" s="5"/>
      <c r="C171" s="5"/>
      <c r="E171" s="3"/>
      <c r="F171" s="3"/>
    </row>
    <row r="172" spans="1:7" ht="15">
      <c r="A172" s="39"/>
      <c r="B172" s="56" t="s">
        <v>326</v>
      </c>
      <c r="C172" s="39" t="s">
        <v>125</v>
      </c>
      <c r="D172" s="39"/>
      <c r="E172" s="39"/>
      <c r="F172" s="41"/>
      <c r="G172" s="41"/>
    </row>
    <row r="173" spans="1:3" ht="15">
      <c r="A173" s="5" t="s">
        <v>327</v>
      </c>
      <c r="B173" s="5" t="s">
        <v>328</v>
      </c>
      <c r="C173" s="572" t="s">
        <v>2923</v>
      </c>
    </row>
    <row r="174" spans="1:3" ht="15">
      <c r="A174" s="5" t="s">
        <v>329</v>
      </c>
      <c r="B174" s="5"/>
      <c r="C174" s="5"/>
    </row>
    <row r="175" spans="1:3" ht="15">
      <c r="A175" s="5" t="s">
        <v>330</v>
      </c>
      <c r="B175" s="5"/>
      <c r="C175" s="5"/>
    </row>
    <row r="176" spans="1:3" ht="15">
      <c r="A176" s="5" t="s">
        <v>331</v>
      </c>
      <c r="B176" s="5"/>
      <c r="C176" s="5"/>
    </row>
    <row r="177" spans="1:3" ht="15">
      <c r="A177" s="5" t="s">
        <v>332</v>
      </c>
      <c r="B177" s="5"/>
      <c r="C177" s="5"/>
    </row>
    <row r="178" spans="1:7" ht="15">
      <c r="A178" s="5" t="s">
        <v>333</v>
      </c>
      <c r="B178" s="5"/>
      <c r="C178" s="5"/>
      <c r="D178" s="5"/>
      <c r="E178" s="5"/>
      <c r="F178" s="5"/>
      <c r="G178" s="3"/>
    </row>
    <row r="179" spans="1:7" ht="15">
      <c r="A179" s="5" t="s">
        <v>334</v>
      </c>
      <c r="B179" s="5"/>
      <c r="C179" s="5"/>
      <c r="D179" s="5"/>
      <c r="E179" s="5"/>
      <c r="F179" s="5"/>
      <c r="G179" s="3"/>
    </row>
    <row r="180" spans="1:7" ht="15">
      <c r="A180" s="5"/>
      <c r="B180" s="5"/>
      <c r="C180" s="5"/>
      <c r="D180" s="5"/>
      <c r="E180" s="5"/>
      <c r="F180" s="5"/>
      <c r="G180" s="3"/>
    </row>
  </sheetData>
  <sheetProtection/>
  <protectedRanges>
    <protectedRange sqref="C3 C10 B11:C17 F19:G19 F39:F41 B43:C47 F43:F47 B79:C81 B133:B136 C138:C146 B141:B146 B153:C165 C19:D19 B22:D36 C39:C41 B50:C77 B83:C102 B104:C128 C130:C136 C148:C151"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G215"/>
  <sheetViews>
    <sheetView zoomScalePageLayoutView="0" workbookViewId="0" topLeftCell="A109">
      <selection activeCell="A1" sqref="A1"/>
    </sheetView>
  </sheetViews>
  <sheetFormatPr defaultColWidth="11.421875" defaultRowHeight="15"/>
  <cols>
    <col min="1" max="1" width="11.421875" style="0" customWidth="1"/>
    <col min="2" max="2" width="50.57421875" style="0" customWidth="1"/>
    <col min="3" max="3" width="32.421875" style="0" customWidth="1"/>
    <col min="4" max="4" width="26.28125" style="0" customWidth="1"/>
    <col min="5" max="5" width="11.421875" style="0" customWidth="1"/>
    <col min="6" max="6" width="20.140625" style="0" customWidth="1"/>
    <col min="7" max="7" width="17.57421875" style="0" customWidth="1"/>
  </cols>
  <sheetData>
    <row r="1" spans="1:7" ht="31.5">
      <c r="A1" s="574" t="s">
        <v>335</v>
      </c>
      <c r="B1" s="22"/>
      <c r="C1" s="3"/>
      <c r="D1" s="3"/>
      <c r="E1" s="3"/>
      <c r="F1" s="580" t="s">
        <v>150</v>
      </c>
      <c r="G1" s="3"/>
    </row>
    <row r="2" spans="1:7" ht="15.75" thickBot="1">
      <c r="A2" s="3"/>
      <c r="B2" s="3"/>
      <c r="C2" s="3"/>
      <c r="D2" s="3"/>
      <c r="E2" s="3"/>
      <c r="F2" s="3"/>
      <c r="G2" s="3"/>
    </row>
    <row r="3" spans="1:7" ht="19.5" thickBot="1">
      <c r="A3" s="52"/>
      <c r="B3" s="51" t="s">
        <v>2866</v>
      </c>
      <c r="C3" s="579" t="s">
        <v>2792</v>
      </c>
      <c r="D3" s="52"/>
      <c r="E3" s="52"/>
      <c r="F3" s="52"/>
      <c r="G3" s="52"/>
    </row>
    <row r="4" spans="1:7" ht="15.75" thickBot="1">
      <c r="A4" s="5"/>
      <c r="B4" s="5"/>
      <c r="C4" s="5"/>
      <c r="D4" s="5"/>
      <c r="E4" s="5"/>
      <c r="F4" s="5"/>
      <c r="G4" s="3"/>
    </row>
    <row r="5" spans="1:7" ht="19.5" thickBot="1">
      <c r="A5" s="57"/>
      <c r="B5" s="575" t="s">
        <v>336</v>
      </c>
      <c r="C5" s="57"/>
      <c r="D5" s="5"/>
      <c r="E5" s="4"/>
      <c r="F5" s="4"/>
      <c r="G5" s="3"/>
    </row>
    <row r="6" spans="1:7" ht="15.75" thickBot="1">
      <c r="A6" s="5"/>
      <c r="B6" s="576" t="s">
        <v>337</v>
      </c>
      <c r="C6" s="5"/>
      <c r="D6" s="5"/>
      <c r="E6" s="5"/>
      <c r="F6" s="5"/>
      <c r="G6" s="3"/>
    </row>
    <row r="7" spans="1:7" ht="15">
      <c r="A7" s="5"/>
      <c r="B7" s="62"/>
      <c r="C7" s="5"/>
      <c r="D7" s="5"/>
      <c r="E7" s="5"/>
      <c r="F7" s="5"/>
      <c r="G7" s="3"/>
    </row>
    <row r="8" spans="1:7" ht="37.5">
      <c r="A8" s="21" t="s">
        <v>2962</v>
      </c>
      <c r="B8" s="21" t="s">
        <v>337</v>
      </c>
      <c r="C8" s="18"/>
      <c r="D8" s="18"/>
      <c r="E8" s="18"/>
      <c r="F8" s="18"/>
      <c r="G8" s="19"/>
    </row>
    <row r="9" spans="1:7" ht="15">
      <c r="A9" s="39"/>
      <c r="B9" s="56" t="s">
        <v>114</v>
      </c>
      <c r="C9" s="39" t="s">
        <v>338</v>
      </c>
      <c r="D9" s="39"/>
      <c r="E9" s="38"/>
      <c r="F9" s="39"/>
      <c r="G9" s="41"/>
    </row>
    <row r="10" spans="1:7" ht="15">
      <c r="A10" s="5" t="s">
        <v>339</v>
      </c>
      <c r="B10" s="5" t="s">
        <v>340</v>
      </c>
      <c r="C10" s="5" t="s">
        <v>2923</v>
      </c>
      <c r="D10" s="5"/>
      <c r="E10" s="5"/>
      <c r="F10" s="5"/>
      <c r="G10" s="3"/>
    </row>
    <row r="11" spans="1:7" ht="15">
      <c r="A11" s="5" t="s">
        <v>341</v>
      </c>
      <c r="B11" s="54" t="s">
        <v>2928</v>
      </c>
      <c r="C11" s="5"/>
      <c r="D11" s="5"/>
      <c r="E11" s="5"/>
      <c r="F11" s="5"/>
      <c r="G11" s="3"/>
    </row>
    <row r="12" spans="1:7" ht="15">
      <c r="A12" s="5" t="s">
        <v>342</v>
      </c>
      <c r="B12" s="54" t="s">
        <v>2929</v>
      </c>
      <c r="C12" s="5"/>
      <c r="D12" s="5"/>
      <c r="E12" s="5"/>
      <c r="F12" s="5"/>
      <c r="G12" s="3"/>
    </row>
    <row r="13" spans="1:7" ht="15">
      <c r="A13" s="5" t="s">
        <v>343</v>
      </c>
      <c r="B13" s="54"/>
      <c r="C13" s="5"/>
      <c r="D13" s="5"/>
      <c r="E13" s="5"/>
      <c r="F13" s="5"/>
      <c r="G13" s="3"/>
    </row>
    <row r="14" spans="1:7" ht="15">
      <c r="A14" s="5" t="s">
        <v>344</v>
      </c>
      <c r="B14" s="54"/>
      <c r="C14" s="5"/>
      <c r="D14" s="5"/>
      <c r="E14" s="5"/>
      <c r="F14" s="5"/>
      <c r="G14" s="3"/>
    </row>
    <row r="15" spans="1:7" ht="15">
      <c r="A15" s="5" t="s">
        <v>345</v>
      </c>
      <c r="B15" s="54"/>
      <c r="C15" s="5"/>
      <c r="D15" s="5"/>
      <c r="E15" s="5"/>
      <c r="F15" s="5"/>
      <c r="G15" s="3"/>
    </row>
    <row r="16" spans="1:7" ht="15">
      <c r="A16" s="5" t="s">
        <v>346</v>
      </c>
      <c r="B16" s="54"/>
      <c r="C16" s="5"/>
      <c r="D16" s="5"/>
      <c r="E16" s="5"/>
      <c r="F16" s="5"/>
      <c r="G16" s="3"/>
    </row>
    <row r="17" spans="1:7" ht="15">
      <c r="A17" s="39"/>
      <c r="B17" s="56" t="s">
        <v>347</v>
      </c>
      <c r="C17" s="39" t="s">
        <v>126</v>
      </c>
      <c r="D17" s="39"/>
      <c r="E17" s="38"/>
      <c r="F17" s="41"/>
      <c r="G17" s="41"/>
    </row>
    <row r="18" spans="1:7" ht="15">
      <c r="A18" s="5" t="s">
        <v>348</v>
      </c>
      <c r="B18" s="5" t="s">
        <v>2942</v>
      </c>
      <c r="C18" s="572" t="s">
        <v>2923</v>
      </c>
      <c r="D18" s="5"/>
      <c r="E18" s="5"/>
      <c r="F18" s="5"/>
      <c r="G18" s="3"/>
    </row>
    <row r="19" spans="1:7" ht="15">
      <c r="A19" s="5" t="s">
        <v>349</v>
      </c>
      <c r="B19" s="5"/>
      <c r="C19" s="572"/>
      <c r="D19" s="5"/>
      <c r="E19" s="5"/>
      <c r="F19" s="5"/>
      <c r="G19" s="3"/>
    </row>
    <row r="20" spans="1:7" ht="15">
      <c r="A20" s="5" t="s">
        <v>350</v>
      </c>
      <c r="B20" s="5"/>
      <c r="C20" s="572"/>
      <c r="D20" s="5"/>
      <c r="E20" s="5"/>
      <c r="F20" s="5"/>
      <c r="G20" s="3"/>
    </row>
    <row r="21" spans="1:7" ht="15">
      <c r="A21" s="5" t="s">
        <v>351</v>
      </c>
      <c r="B21" s="5"/>
      <c r="C21" s="572"/>
      <c r="D21" s="5"/>
      <c r="E21" s="5"/>
      <c r="F21" s="5"/>
      <c r="G21" s="3"/>
    </row>
    <row r="22" spans="1:7" ht="15">
      <c r="A22" s="5" t="s">
        <v>352</v>
      </c>
      <c r="B22" s="5"/>
      <c r="C22" s="572"/>
      <c r="D22" s="5"/>
      <c r="E22" s="5"/>
      <c r="F22" s="5"/>
      <c r="G22" s="3"/>
    </row>
    <row r="23" spans="1:7" ht="15">
      <c r="A23" s="5" t="s">
        <v>353</v>
      </c>
      <c r="B23" s="5"/>
      <c r="C23" s="572"/>
      <c r="D23" s="5"/>
      <c r="E23" s="5"/>
      <c r="F23" s="5"/>
      <c r="G23" s="3"/>
    </row>
    <row r="24" spans="1:7" ht="15">
      <c r="A24" s="5" t="s">
        <v>354</v>
      </c>
      <c r="B24" s="5"/>
      <c r="C24" s="572"/>
      <c r="D24" s="5"/>
      <c r="E24" s="5"/>
      <c r="F24" s="5"/>
      <c r="G24" s="3"/>
    </row>
    <row r="25" spans="1:7" ht="15">
      <c r="A25" s="39"/>
      <c r="B25" s="56" t="s">
        <v>355</v>
      </c>
      <c r="C25" s="39" t="s">
        <v>126</v>
      </c>
      <c r="D25" s="39"/>
      <c r="E25" s="38"/>
      <c r="F25" s="41"/>
      <c r="G25" s="41"/>
    </row>
    <row r="26" spans="1:7" ht="15">
      <c r="A26" s="5" t="s">
        <v>356</v>
      </c>
      <c r="B26" s="66" t="s">
        <v>2828</v>
      </c>
      <c r="C26" s="572">
        <f>SUM(C27:C54)</f>
        <v>0</v>
      </c>
      <c r="D26" s="66"/>
      <c r="E26" s="5"/>
      <c r="F26" s="66"/>
      <c r="G26" s="5"/>
    </row>
    <row r="27" spans="1:7" ht="15">
      <c r="A27" s="5" t="s">
        <v>357</v>
      </c>
      <c r="B27" s="5" t="s">
        <v>2841</v>
      </c>
      <c r="C27" s="572" t="s">
        <v>2923</v>
      </c>
      <c r="D27" s="66"/>
      <c r="E27" s="5"/>
      <c r="F27" s="66"/>
      <c r="G27" s="5"/>
    </row>
    <row r="28" spans="1:7" ht="15">
      <c r="A28" s="5" t="s">
        <v>358</v>
      </c>
      <c r="B28" s="5" t="s">
        <v>2829</v>
      </c>
      <c r="C28" s="572" t="s">
        <v>2923</v>
      </c>
      <c r="D28" s="66"/>
      <c r="E28" s="5"/>
      <c r="F28" s="66"/>
      <c r="G28" s="5"/>
    </row>
    <row r="29" spans="1:7" ht="15">
      <c r="A29" s="5" t="s">
        <v>359</v>
      </c>
      <c r="B29" s="5" t="s">
        <v>2830</v>
      </c>
      <c r="C29" s="572" t="s">
        <v>2923</v>
      </c>
      <c r="D29" s="66"/>
      <c r="E29" s="5"/>
      <c r="F29" s="66"/>
      <c r="G29" s="5"/>
    </row>
    <row r="30" spans="1:7" ht="15">
      <c r="A30" s="5" t="s">
        <v>360</v>
      </c>
      <c r="B30" s="5" t="s">
        <v>3002</v>
      </c>
      <c r="C30" s="572" t="s">
        <v>2923</v>
      </c>
      <c r="D30" s="66"/>
      <c r="E30" s="5"/>
      <c r="F30" s="66"/>
      <c r="G30" s="5"/>
    </row>
    <row r="31" spans="1:7" ht="15">
      <c r="A31" s="5" t="s">
        <v>361</v>
      </c>
      <c r="B31" s="5" t="s">
        <v>2851</v>
      </c>
      <c r="C31" s="572" t="s">
        <v>2923</v>
      </c>
      <c r="D31" s="66"/>
      <c r="E31" s="5"/>
      <c r="F31" s="66"/>
      <c r="G31" s="5"/>
    </row>
    <row r="32" spans="1:7" ht="15">
      <c r="A32" s="5" t="s">
        <v>362</v>
      </c>
      <c r="B32" s="5" t="s">
        <v>2848</v>
      </c>
      <c r="C32" s="572" t="s">
        <v>2923</v>
      </c>
      <c r="D32" s="66"/>
      <c r="E32" s="5"/>
      <c r="F32" s="66"/>
      <c r="G32" s="5"/>
    </row>
    <row r="33" spans="1:7" ht="15">
      <c r="A33" s="5" t="s">
        <v>363</v>
      </c>
      <c r="B33" s="5" t="s">
        <v>2831</v>
      </c>
      <c r="C33" s="572" t="s">
        <v>2923</v>
      </c>
      <c r="D33" s="66"/>
      <c r="E33" s="5"/>
      <c r="F33" s="66"/>
      <c r="G33" s="5"/>
    </row>
    <row r="34" spans="1:7" ht="15">
      <c r="A34" s="5" t="s">
        <v>364</v>
      </c>
      <c r="B34" s="5" t="s">
        <v>2832</v>
      </c>
      <c r="C34" s="572" t="s">
        <v>2923</v>
      </c>
      <c r="D34" s="66"/>
      <c r="E34" s="5"/>
      <c r="F34" s="66"/>
      <c r="G34" s="5"/>
    </row>
    <row r="35" spans="1:7" ht="15">
      <c r="A35" s="5" t="s">
        <v>365</v>
      </c>
      <c r="B35" s="5" t="s">
        <v>2833</v>
      </c>
      <c r="C35" s="572" t="s">
        <v>2923</v>
      </c>
      <c r="D35" s="66"/>
      <c r="E35" s="5"/>
      <c r="F35" s="66"/>
      <c r="G35" s="5"/>
    </row>
    <row r="36" spans="1:7" ht="15">
      <c r="A36" s="5" t="s">
        <v>366</v>
      </c>
      <c r="B36" s="5" t="s">
        <v>2735</v>
      </c>
      <c r="C36" s="572" t="s">
        <v>2923</v>
      </c>
      <c r="D36" s="66"/>
      <c r="E36" s="5"/>
      <c r="F36" s="66"/>
      <c r="G36" s="5"/>
    </row>
    <row r="37" spans="1:7" ht="15">
      <c r="A37" s="5" t="s">
        <v>367</v>
      </c>
      <c r="B37" s="5" t="s">
        <v>2750</v>
      </c>
      <c r="C37" s="572" t="s">
        <v>2923</v>
      </c>
      <c r="D37" s="66"/>
      <c r="E37" s="5"/>
      <c r="F37" s="66"/>
      <c r="G37" s="5"/>
    </row>
    <row r="38" spans="1:7" ht="15">
      <c r="A38" s="5" t="s">
        <v>368</v>
      </c>
      <c r="B38" s="5" t="s">
        <v>2834</v>
      </c>
      <c r="C38" s="572" t="s">
        <v>2923</v>
      </c>
      <c r="D38" s="66"/>
      <c r="E38" s="5"/>
      <c r="F38" s="66"/>
      <c r="G38" s="5"/>
    </row>
    <row r="39" spans="1:7" ht="15">
      <c r="A39" s="5" t="s">
        <v>369</v>
      </c>
      <c r="B39" s="5" t="s">
        <v>3005</v>
      </c>
      <c r="C39" s="572" t="s">
        <v>2923</v>
      </c>
      <c r="D39" s="66"/>
      <c r="E39" s="5"/>
      <c r="F39" s="66"/>
      <c r="G39" s="5"/>
    </row>
    <row r="40" spans="1:7" ht="15">
      <c r="A40" s="5" t="s">
        <v>370</v>
      </c>
      <c r="B40" s="5" t="s">
        <v>2849</v>
      </c>
      <c r="C40" s="572" t="s">
        <v>2923</v>
      </c>
      <c r="D40" s="66"/>
      <c r="E40" s="5"/>
      <c r="F40" s="66"/>
      <c r="G40" s="5"/>
    </row>
    <row r="41" spans="1:7" ht="15">
      <c r="A41" s="5" t="s">
        <v>371</v>
      </c>
      <c r="B41" s="5" t="s">
        <v>2835</v>
      </c>
      <c r="C41" s="572" t="s">
        <v>2923</v>
      </c>
      <c r="D41" s="66"/>
      <c r="E41" s="5"/>
      <c r="F41" s="66"/>
      <c r="G41" s="5"/>
    </row>
    <row r="42" spans="1:7" ht="15">
      <c r="A42" s="5" t="s">
        <v>372</v>
      </c>
      <c r="B42" s="5" t="s">
        <v>2836</v>
      </c>
      <c r="C42" s="572" t="s">
        <v>2923</v>
      </c>
      <c r="D42" s="66"/>
      <c r="E42" s="5"/>
      <c r="F42" s="66"/>
      <c r="G42" s="5"/>
    </row>
    <row r="43" spans="1:7" ht="15">
      <c r="A43" s="5" t="s">
        <v>373</v>
      </c>
      <c r="B43" s="5" t="s">
        <v>2837</v>
      </c>
      <c r="C43" s="572" t="s">
        <v>2923</v>
      </c>
      <c r="D43" s="66"/>
      <c r="E43" s="5"/>
      <c r="F43" s="66"/>
      <c r="G43" s="5"/>
    </row>
    <row r="44" spans="1:7" ht="15">
      <c r="A44" s="5" t="s">
        <v>374</v>
      </c>
      <c r="B44" s="5" t="s">
        <v>2838</v>
      </c>
      <c r="C44" s="572" t="s">
        <v>2923</v>
      </c>
      <c r="D44" s="66"/>
      <c r="E44" s="5"/>
      <c r="F44" s="66"/>
      <c r="G44" s="5"/>
    </row>
    <row r="45" spans="1:7" ht="15">
      <c r="A45" s="5" t="s">
        <v>375</v>
      </c>
      <c r="B45" s="5" t="s">
        <v>2839</v>
      </c>
      <c r="C45" s="572" t="s">
        <v>2923</v>
      </c>
      <c r="D45" s="66"/>
      <c r="E45" s="5"/>
      <c r="F45" s="66"/>
      <c r="G45" s="5"/>
    </row>
    <row r="46" spans="1:7" ht="15">
      <c r="A46" s="5" t="s">
        <v>376</v>
      </c>
      <c r="B46" s="5" t="s">
        <v>2840</v>
      </c>
      <c r="C46" s="572" t="s">
        <v>2923</v>
      </c>
      <c r="D46" s="66"/>
      <c r="E46" s="5"/>
      <c r="F46" s="66"/>
      <c r="G46" s="5"/>
    </row>
    <row r="47" spans="1:7" ht="15">
      <c r="A47" s="5" t="s">
        <v>377</v>
      </c>
      <c r="B47" s="5" t="s">
        <v>2842</v>
      </c>
      <c r="C47" s="572" t="s">
        <v>2923</v>
      </c>
      <c r="D47" s="66"/>
      <c r="E47" s="5"/>
      <c r="F47" s="66"/>
      <c r="G47" s="5"/>
    </row>
    <row r="48" spans="1:7" ht="15">
      <c r="A48" s="5" t="s">
        <v>378</v>
      </c>
      <c r="B48" s="5" t="s">
        <v>2843</v>
      </c>
      <c r="C48" s="572" t="s">
        <v>2923</v>
      </c>
      <c r="D48" s="66"/>
      <c r="E48" s="5"/>
      <c r="F48" s="66"/>
      <c r="G48" s="5"/>
    </row>
    <row r="49" spans="1:7" ht="15">
      <c r="A49" s="5" t="s">
        <v>379</v>
      </c>
      <c r="B49" s="5" t="s">
        <v>2844</v>
      </c>
      <c r="C49" s="572" t="s">
        <v>2923</v>
      </c>
      <c r="D49" s="66"/>
      <c r="E49" s="5"/>
      <c r="F49" s="66"/>
      <c r="G49" s="5"/>
    </row>
    <row r="50" spans="1:7" ht="15">
      <c r="A50" s="5" t="s">
        <v>380</v>
      </c>
      <c r="B50" s="5" t="s">
        <v>2846</v>
      </c>
      <c r="C50" s="572" t="s">
        <v>2923</v>
      </c>
      <c r="D50" s="66"/>
      <c r="E50" s="5"/>
      <c r="F50" s="66"/>
      <c r="G50" s="5"/>
    </row>
    <row r="51" spans="1:7" ht="15">
      <c r="A51" s="5" t="s">
        <v>381</v>
      </c>
      <c r="B51" s="5" t="s">
        <v>2847</v>
      </c>
      <c r="C51" s="572" t="s">
        <v>2923</v>
      </c>
      <c r="D51" s="66"/>
      <c r="E51" s="5"/>
      <c r="F51" s="66"/>
      <c r="G51" s="5"/>
    </row>
    <row r="52" spans="1:7" ht="15">
      <c r="A52" s="5" t="s">
        <v>382</v>
      </c>
      <c r="B52" s="5" t="s">
        <v>2751</v>
      </c>
      <c r="C52" s="572" t="s">
        <v>2923</v>
      </c>
      <c r="D52" s="66"/>
      <c r="E52" s="5"/>
      <c r="F52" s="66"/>
      <c r="G52" s="5"/>
    </row>
    <row r="53" spans="1:7" ht="15">
      <c r="A53" s="5" t="s">
        <v>383</v>
      </c>
      <c r="B53" s="5" t="s">
        <v>2845</v>
      </c>
      <c r="C53" s="572" t="s">
        <v>2923</v>
      </c>
      <c r="D53" s="66"/>
      <c r="E53" s="5"/>
      <c r="F53" s="66"/>
      <c r="G53" s="5"/>
    </row>
    <row r="54" spans="1:7" ht="15">
      <c r="A54" s="5" t="s">
        <v>384</v>
      </c>
      <c r="B54" s="5" t="s">
        <v>2850</v>
      </c>
      <c r="C54" s="572" t="s">
        <v>2923</v>
      </c>
      <c r="D54" s="66"/>
      <c r="E54" s="5"/>
      <c r="F54" s="66"/>
      <c r="G54" s="5"/>
    </row>
    <row r="55" spans="1:7" ht="15">
      <c r="A55" s="5" t="s">
        <v>385</v>
      </c>
      <c r="B55" s="66" t="s">
        <v>2852</v>
      </c>
      <c r="C55" s="577">
        <f>SUM(C56:C58)</f>
        <v>0</v>
      </c>
      <c r="D55" s="66"/>
      <c r="E55" s="5"/>
      <c r="F55" s="66"/>
      <c r="G55" s="5"/>
    </row>
    <row r="56" spans="1:7" ht="15">
      <c r="A56" s="5" t="s">
        <v>386</v>
      </c>
      <c r="B56" s="5" t="s">
        <v>2853</v>
      </c>
      <c r="C56" s="572" t="s">
        <v>2923</v>
      </c>
      <c r="D56" s="66"/>
      <c r="E56" s="5"/>
      <c r="F56" s="66"/>
      <c r="G56" s="5"/>
    </row>
    <row r="57" spans="1:7" ht="15">
      <c r="A57" s="5" t="s">
        <v>387</v>
      </c>
      <c r="B57" s="5" t="s">
        <v>2854</v>
      </c>
      <c r="C57" s="572" t="s">
        <v>2923</v>
      </c>
      <c r="D57" s="66"/>
      <c r="E57" s="5"/>
      <c r="F57" s="66"/>
      <c r="G57" s="5"/>
    </row>
    <row r="58" spans="1:7" ht="15">
      <c r="A58" s="5" t="s">
        <v>388</v>
      </c>
      <c r="B58" s="5" t="s">
        <v>2855</v>
      </c>
      <c r="C58" s="572" t="s">
        <v>2923</v>
      </c>
      <c r="D58" s="66"/>
      <c r="E58" s="5"/>
      <c r="F58" s="66"/>
      <c r="G58" s="5"/>
    </row>
    <row r="59" spans="1:7" ht="15">
      <c r="A59" s="5" t="s">
        <v>389</v>
      </c>
      <c r="B59" s="66" t="s">
        <v>2737</v>
      </c>
      <c r="C59" s="577">
        <f>SUM(C60:C69)</f>
        <v>0</v>
      </c>
      <c r="D59" s="66"/>
      <c r="E59" s="5"/>
      <c r="F59" s="66"/>
      <c r="G59" s="5"/>
    </row>
    <row r="60" spans="1:7" ht="15">
      <c r="A60" s="5" t="s">
        <v>390</v>
      </c>
      <c r="B60" s="7" t="s">
        <v>2856</v>
      </c>
      <c r="C60" s="572" t="s">
        <v>2923</v>
      </c>
      <c r="D60" s="66"/>
      <c r="E60" s="5"/>
      <c r="F60" s="66"/>
      <c r="G60" s="5"/>
    </row>
    <row r="61" spans="1:7" ht="15">
      <c r="A61" s="5" t="s">
        <v>391</v>
      </c>
      <c r="B61" s="7" t="s">
        <v>2857</v>
      </c>
      <c r="C61" s="572" t="s">
        <v>2923</v>
      </c>
      <c r="D61" s="66"/>
      <c r="E61" s="5"/>
      <c r="F61" s="66"/>
      <c r="G61" s="5"/>
    </row>
    <row r="62" spans="1:7" ht="15">
      <c r="A62" s="5" t="s">
        <v>392</v>
      </c>
      <c r="B62" s="7" t="s">
        <v>2877</v>
      </c>
      <c r="C62" s="572" t="s">
        <v>2923</v>
      </c>
      <c r="D62" s="66"/>
      <c r="E62" s="5"/>
      <c r="F62" s="66"/>
      <c r="G62" s="5"/>
    </row>
    <row r="63" spans="1:7" ht="15">
      <c r="A63" s="5" t="s">
        <v>393</v>
      </c>
      <c r="B63" s="7" t="s">
        <v>2858</v>
      </c>
      <c r="C63" s="572" t="s">
        <v>2923</v>
      </c>
      <c r="D63" s="66"/>
      <c r="E63" s="5"/>
      <c r="F63" s="66"/>
      <c r="G63" s="5"/>
    </row>
    <row r="64" spans="1:7" ht="15">
      <c r="A64" s="5" t="s">
        <v>394</v>
      </c>
      <c r="B64" s="7" t="s">
        <v>2859</v>
      </c>
      <c r="C64" s="572" t="s">
        <v>2923</v>
      </c>
      <c r="D64" s="66"/>
      <c r="E64" s="5"/>
      <c r="F64" s="66"/>
      <c r="G64" s="5"/>
    </row>
    <row r="65" spans="1:7" ht="15">
      <c r="A65" s="5" t="s">
        <v>395</v>
      </c>
      <c r="B65" s="7" t="s">
        <v>2860</v>
      </c>
      <c r="C65" s="572" t="s">
        <v>2923</v>
      </c>
      <c r="D65" s="66"/>
      <c r="E65" s="5"/>
      <c r="F65" s="66"/>
      <c r="G65" s="5"/>
    </row>
    <row r="66" spans="1:7" ht="15">
      <c r="A66" s="5" t="s">
        <v>396</v>
      </c>
      <c r="B66" s="7" t="s">
        <v>2861</v>
      </c>
      <c r="C66" s="572" t="s">
        <v>2923</v>
      </c>
      <c r="D66" s="66"/>
      <c r="E66" s="5"/>
      <c r="F66" s="66"/>
      <c r="G66" s="5"/>
    </row>
    <row r="67" spans="1:7" ht="15">
      <c r="A67" s="5" t="s">
        <v>397</v>
      </c>
      <c r="B67" s="7" t="s">
        <v>2864</v>
      </c>
      <c r="C67" s="572" t="s">
        <v>2923</v>
      </c>
      <c r="D67" s="66"/>
      <c r="E67" s="5"/>
      <c r="F67" s="66"/>
      <c r="G67" s="5"/>
    </row>
    <row r="68" spans="1:7" ht="15">
      <c r="A68" s="5" t="s">
        <v>398</v>
      </c>
      <c r="B68" s="7" t="s">
        <v>2862</v>
      </c>
      <c r="C68" s="572" t="s">
        <v>2923</v>
      </c>
      <c r="D68" s="66"/>
      <c r="E68" s="5"/>
      <c r="F68" s="66"/>
      <c r="G68" s="5"/>
    </row>
    <row r="69" spans="1:7" ht="15">
      <c r="A69" s="5" t="s">
        <v>399</v>
      </c>
      <c r="B69" s="7" t="s">
        <v>2737</v>
      </c>
      <c r="C69" s="572" t="s">
        <v>2923</v>
      </c>
      <c r="D69" s="66"/>
      <c r="E69" s="5"/>
      <c r="F69" s="66"/>
      <c r="G69" s="5"/>
    </row>
    <row r="70" spans="1:7" ht="15">
      <c r="A70" s="5" t="s">
        <v>400</v>
      </c>
      <c r="B70" s="63" t="s">
        <v>2891</v>
      </c>
      <c r="C70" s="572"/>
      <c r="D70" s="5"/>
      <c r="E70" s="5"/>
      <c r="F70" s="5"/>
      <c r="G70" s="5"/>
    </row>
    <row r="71" spans="1:7" ht="15">
      <c r="A71" s="5" t="s">
        <v>401</v>
      </c>
      <c r="B71" s="63" t="s">
        <v>2891</v>
      </c>
      <c r="C71" s="572"/>
      <c r="D71" s="5"/>
      <c r="E71" s="5"/>
      <c r="F71" s="5"/>
      <c r="G71" s="5"/>
    </row>
    <row r="72" spans="1:7" ht="15">
      <c r="A72" s="5" t="s">
        <v>402</v>
      </c>
      <c r="B72" s="63" t="s">
        <v>2891</v>
      </c>
      <c r="C72" s="572"/>
      <c r="D72" s="5"/>
      <c r="E72" s="5"/>
      <c r="F72" s="5"/>
      <c r="G72" s="5"/>
    </row>
    <row r="73" spans="1:7" ht="15">
      <c r="A73" s="5" t="s">
        <v>403</v>
      </c>
      <c r="B73" s="63" t="s">
        <v>2891</v>
      </c>
      <c r="C73" s="572"/>
      <c r="D73" s="5"/>
      <c r="E73" s="5"/>
      <c r="F73" s="5"/>
      <c r="G73" s="5"/>
    </row>
    <row r="74" spans="1:7" ht="15">
      <c r="A74" s="5" t="s">
        <v>404</v>
      </c>
      <c r="B74" s="63" t="s">
        <v>2891</v>
      </c>
      <c r="C74" s="572"/>
      <c r="D74" s="5"/>
      <c r="E74" s="5"/>
      <c r="F74" s="5"/>
      <c r="G74" s="5"/>
    </row>
    <row r="75" spans="1:7" ht="15">
      <c r="A75" s="5" t="s">
        <v>405</v>
      </c>
      <c r="B75" s="63" t="s">
        <v>2891</v>
      </c>
      <c r="C75" s="572"/>
      <c r="D75" s="5"/>
      <c r="E75" s="5"/>
      <c r="F75" s="5"/>
      <c r="G75" s="5"/>
    </row>
    <row r="76" spans="1:7" ht="15">
      <c r="A76" s="5" t="s">
        <v>406</v>
      </c>
      <c r="B76" s="63" t="s">
        <v>2891</v>
      </c>
      <c r="C76" s="572"/>
      <c r="D76" s="5"/>
      <c r="E76" s="5"/>
      <c r="F76" s="5"/>
      <c r="G76" s="5"/>
    </row>
    <row r="77" spans="1:7" ht="15">
      <c r="A77" s="5" t="s">
        <v>407</v>
      </c>
      <c r="B77" s="63" t="s">
        <v>2891</v>
      </c>
      <c r="C77" s="572"/>
      <c r="D77" s="5"/>
      <c r="E77" s="5"/>
      <c r="F77" s="5"/>
      <c r="G77" s="5"/>
    </row>
    <row r="78" spans="1:7" ht="15">
      <c r="A78" s="5" t="s">
        <v>408</v>
      </c>
      <c r="B78" s="63" t="s">
        <v>2891</v>
      </c>
      <c r="C78" s="572"/>
      <c r="D78" s="5"/>
      <c r="E78" s="5"/>
      <c r="F78" s="5"/>
      <c r="G78" s="5"/>
    </row>
    <row r="79" spans="1:7" ht="15">
      <c r="A79" s="5" t="s">
        <v>409</v>
      </c>
      <c r="B79" s="63" t="s">
        <v>2891</v>
      </c>
      <c r="C79" s="572"/>
      <c r="D79" s="5"/>
      <c r="E79" s="5"/>
      <c r="F79" s="5"/>
      <c r="G79" s="5"/>
    </row>
    <row r="80" spans="1:7" ht="15">
      <c r="A80" s="39"/>
      <c r="B80" s="56" t="s">
        <v>410</v>
      </c>
      <c r="C80" s="39" t="s">
        <v>126</v>
      </c>
      <c r="D80" s="39"/>
      <c r="E80" s="38"/>
      <c r="F80" s="41"/>
      <c r="G80" s="41"/>
    </row>
    <row r="81" spans="1:7" ht="15">
      <c r="A81" s="5" t="s">
        <v>411</v>
      </c>
      <c r="B81" s="5" t="s">
        <v>2771</v>
      </c>
      <c r="C81" s="572" t="s">
        <v>2923</v>
      </c>
      <c r="D81" s="5"/>
      <c r="E81" s="3"/>
      <c r="F81" s="5"/>
      <c r="G81" s="3"/>
    </row>
    <row r="82" spans="1:7" ht="15">
      <c r="A82" s="5" t="s">
        <v>412</v>
      </c>
      <c r="B82" s="5" t="s">
        <v>2772</v>
      </c>
      <c r="C82" s="572" t="s">
        <v>2923</v>
      </c>
      <c r="D82" s="5"/>
      <c r="E82" s="3"/>
      <c r="F82" s="5"/>
      <c r="G82" s="3"/>
    </row>
    <row r="83" spans="1:7" ht="15">
      <c r="A83" s="5" t="s">
        <v>413</v>
      </c>
      <c r="B83" s="5" t="s">
        <v>2737</v>
      </c>
      <c r="C83" s="572" t="s">
        <v>2923</v>
      </c>
      <c r="D83" s="5"/>
      <c r="E83" s="3"/>
      <c r="F83" s="5"/>
      <c r="G83" s="3"/>
    </row>
    <row r="84" spans="1:7" ht="15">
      <c r="A84" s="5" t="s">
        <v>414</v>
      </c>
      <c r="B84" s="5"/>
      <c r="C84" s="572"/>
      <c r="D84" s="5"/>
      <c r="E84" s="3"/>
      <c r="F84" s="5"/>
      <c r="G84" s="3"/>
    </row>
    <row r="85" spans="1:7" ht="15">
      <c r="A85" s="5" t="s">
        <v>415</v>
      </c>
      <c r="B85" s="5"/>
      <c r="C85" s="572"/>
      <c r="D85" s="5"/>
      <c r="E85" s="3"/>
      <c r="F85" s="5"/>
      <c r="G85" s="3"/>
    </row>
    <row r="86" spans="1:7" ht="15">
      <c r="A86" s="5" t="s">
        <v>416</v>
      </c>
      <c r="B86" s="5"/>
      <c r="C86" s="572"/>
      <c r="D86" s="5"/>
      <c r="E86" s="3"/>
      <c r="F86" s="5"/>
      <c r="G86" s="3"/>
    </row>
    <row r="87" spans="1:7" ht="15">
      <c r="A87" s="5" t="s">
        <v>417</v>
      </c>
      <c r="B87" s="5"/>
      <c r="C87" s="572"/>
      <c r="D87" s="5"/>
      <c r="E87" s="3"/>
      <c r="F87" s="5"/>
      <c r="G87" s="3"/>
    </row>
    <row r="88" spans="1:7" ht="15">
      <c r="A88" s="5" t="s">
        <v>418</v>
      </c>
      <c r="B88" s="5"/>
      <c r="C88" s="572"/>
      <c r="D88" s="5"/>
      <c r="E88" s="3"/>
      <c r="F88" s="5"/>
      <c r="G88" s="3"/>
    </row>
    <row r="89" spans="1:7" ht="15">
      <c r="A89" s="5" t="s">
        <v>419</v>
      </c>
      <c r="B89" s="5"/>
      <c r="C89" s="572"/>
      <c r="D89" s="5"/>
      <c r="E89" s="3"/>
      <c r="F89" s="5"/>
      <c r="G89" s="3"/>
    </row>
    <row r="90" spans="1:7" ht="15">
      <c r="A90" s="39"/>
      <c r="B90" s="56" t="s">
        <v>420</v>
      </c>
      <c r="C90" s="39" t="s">
        <v>126</v>
      </c>
      <c r="D90" s="39"/>
      <c r="E90" s="38"/>
      <c r="F90" s="41"/>
      <c r="G90" s="41"/>
    </row>
    <row r="91" spans="1:7" ht="15">
      <c r="A91" s="5" t="s">
        <v>421</v>
      </c>
      <c r="B91" s="5" t="s">
        <v>2774</v>
      </c>
      <c r="C91" s="572" t="s">
        <v>2923</v>
      </c>
      <c r="D91" s="5"/>
      <c r="E91" s="3"/>
      <c r="F91" s="5"/>
      <c r="G91" s="3"/>
    </row>
    <row r="92" spans="1:7" ht="15">
      <c r="A92" s="5" t="s">
        <v>422</v>
      </c>
      <c r="B92" s="5" t="s">
        <v>2749</v>
      </c>
      <c r="C92" s="572" t="s">
        <v>2923</v>
      </c>
      <c r="D92" s="5"/>
      <c r="E92" s="3"/>
      <c r="F92" s="5"/>
      <c r="G92" s="3"/>
    </row>
    <row r="93" spans="1:7" ht="15">
      <c r="A93" s="5" t="s">
        <v>423</v>
      </c>
      <c r="B93" s="5" t="s">
        <v>2737</v>
      </c>
      <c r="C93" s="572" t="s">
        <v>2923</v>
      </c>
      <c r="D93" s="5"/>
      <c r="E93" s="3"/>
      <c r="F93" s="5"/>
      <c r="G93" s="3"/>
    </row>
    <row r="94" spans="1:7" ht="15">
      <c r="A94" s="5" t="s">
        <v>424</v>
      </c>
      <c r="B94" s="5"/>
      <c r="C94" s="572"/>
      <c r="D94" s="5"/>
      <c r="E94" s="3"/>
      <c r="F94" s="5"/>
      <c r="G94" s="3"/>
    </row>
    <row r="95" spans="1:7" ht="15">
      <c r="A95" s="5" t="s">
        <v>425</v>
      </c>
      <c r="B95" s="5"/>
      <c r="C95" s="572"/>
      <c r="D95" s="5"/>
      <c r="E95" s="3"/>
      <c r="F95" s="5"/>
      <c r="G95" s="3"/>
    </row>
    <row r="96" spans="1:7" ht="15">
      <c r="A96" s="5" t="s">
        <v>426</v>
      </c>
      <c r="B96" s="5"/>
      <c r="C96" s="572"/>
      <c r="D96" s="5"/>
      <c r="E96" s="3"/>
      <c r="F96" s="5"/>
      <c r="G96" s="3"/>
    </row>
    <row r="97" spans="1:7" ht="15">
      <c r="A97" s="5" t="s">
        <v>427</v>
      </c>
      <c r="B97" s="5"/>
      <c r="C97" s="572"/>
      <c r="D97" s="5"/>
      <c r="E97" s="3"/>
      <c r="F97" s="5"/>
      <c r="G97" s="3"/>
    </row>
    <row r="98" spans="1:7" ht="15">
      <c r="A98" s="5" t="s">
        <v>428</v>
      </c>
      <c r="B98" s="5"/>
      <c r="C98" s="572"/>
      <c r="D98" s="5"/>
      <c r="E98" s="3"/>
      <c r="F98" s="5"/>
      <c r="G98" s="3"/>
    </row>
    <row r="99" spans="1:7" ht="15">
      <c r="A99" s="5" t="s">
        <v>429</v>
      </c>
      <c r="B99" s="5"/>
      <c r="C99" s="572"/>
      <c r="D99" s="5"/>
      <c r="E99" s="3"/>
      <c r="F99" s="5"/>
      <c r="G99" s="3"/>
    </row>
    <row r="100" spans="1:7" ht="15">
      <c r="A100" s="39"/>
      <c r="B100" s="56" t="s">
        <v>430</v>
      </c>
      <c r="C100" s="39" t="s">
        <v>126</v>
      </c>
      <c r="D100" s="39"/>
      <c r="E100" s="38"/>
      <c r="F100" s="41"/>
      <c r="G100" s="41"/>
    </row>
    <row r="101" spans="1:7" ht="15">
      <c r="A101" s="5" t="s">
        <v>431</v>
      </c>
      <c r="B101" s="9" t="s">
        <v>2798</v>
      </c>
      <c r="C101" s="572" t="s">
        <v>2923</v>
      </c>
      <c r="D101" s="5"/>
      <c r="E101" s="3"/>
      <c r="F101" s="5"/>
      <c r="G101" s="3"/>
    </row>
    <row r="102" spans="1:7" ht="15">
      <c r="A102" s="5" t="s">
        <v>432</v>
      </c>
      <c r="B102" s="9" t="s">
        <v>2754</v>
      </c>
      <c r="C102" s="572" t="s">
        <v>2923</v>
      </c>
      <c r="D102" s="5"/>
      <c r="E102" s="3"/>
      <c r="F102" s="5"/>
      <c r="G102" s="3"/>
    </row>
    <row r="103" spans="1:7" ht="15">
      <c r="A103" s="5" t="s">
        <v>433</v>
      </c>
      <c r="B103" s="9" t="s">
        <v>2755</v>
      </c>
      <c r="C103" s="572" t="s">
        <v>2923</v>
      </c>
      <c r="D103" s="5"/>
      <c r="E103" s="5"/>
      <c r="F103" s="5"/>
      <c r="G103" s="3"/>
    </row>
    <row r="104" spans="1:7" ht="15">
      <c r="A104" s="5" t="s">
        <v>434</v>
      </c>
      <c r="B104" s="9" t="s">
        <v>2756</v>
      </c>
      <c r="C104" s="572" t="s">
        <v>2923</v>
      </c>
      <c r="D104" s="5"/>
      <c r="E104" s="5"/>
      <c r="F104" s="5"/>
      <c r="G104" s="3"/>
    </row>
    <row r="105" spans="1:7" ht="15">
      <c r="A105" s="5" t="s">
        <v>435</v>
      </c>
      <c r="B105" s="9" t="s">
        <v>2757</v>
      </c>
      <c r="C105" s="572" t="s">
        <v>2923</v>
      </c>
      <c r="D105" s="5"/>
      <c r="E105" s="5"/>
      <c r="F105" s="5"/>
      <c r="G105" s="3"/>
    </row>
    <row r="106" spans="1:7" ht="15">
      <c r="A106" s="5" t="s">
        <v>436</v>
      </c>
      <c r="B106" s="9"/>
      <c r="C106" s="572"/>
      <c r="D106" s="5"/>
      <c r="E106" s="5"/>
      <c r="F106" s="5"/>
      <c r="G106" s="3"/>
    </row>
    <row r="107" spans="1:7" ht="15">
      <c r="A107" s="5" t="s">
        <v>437</v>
      </c>
      <c r="B107" s="9"/>
      <c r="C107" s="572"/>
      <c r="D107" s="5"/>
      <c r="E107" s="5"/>
      <c r="F107" s="5"/>
      <c r="G107" s="3"/>
    </row>
    <row r="108" spans="1:7" ht="15">
      <c r="A108" s="5" t="s">
        <v>438</v>
      </c>
      <c r="B108" s="9"/>
      <c r="C108" s="572"/>
      <c r="D108" s="5"/>
      <c r="E108" s="5"/>
      <c r="F108" s="5"/>
      <c r="G108" s="3"/>
    </row>
    <row r="109" spans="1:7" ht="15">
      <c r="A109" s="5" t="s">
        <v>439</v>
      </c>
      <c r="B109" s="9"/>
      <c r="C109" s="572"/>
      <c r="D109" s="5"/>
      <c r="E109" s="5"/>
      <c r="F109" s="5"/>
      <c r="G109" s="3"/>
    </row>
    <row r="110" spans="1:7" ht="15">
      <c r="A110" s="39"/>
      <c r="B110" s="56" t="s">
        <v>440</v>
      </c>
      <c r="C110" s="39" t="s">
        <v>126</v>
      </c>
      <c r="D110" s="39"/>
      <c r="E110" s="38"/>
      <c r="F110" s="41"/>
      <c r="G110" s="41"/>
    </row>
    <row r="111" spans="1:7" ht="15">
      <c r="A111" s="5" t="s">
        <v>441</v>
      </c>
      <c r="B111" s="5" t="s">
        <v>2824</v>
      </c>
      <c r="C111" s="572" t="s">
        <v>2923</v>
      </c>
      <c r="D111" s="5"/>
      <c r="E111" s="3"/>
      <c r="F111" s="5"/>
      <c r="G111" s="3"/>
    </row>
    <row r="112" spans="1:7" ht="15">
      <c r="A112" s="5" t="s">
        <v>442</v>
      </c>
      <c r="B112" s="5"/>
      <c r="C112" s="572"/>
      <c r="D112" s="5"/>
      <c r="E112" s="3"/>
      <c r="F112" s="5"/>
      <c r="G112" s="3"/>
    </row>
    <row r="113" spans="1:7" ht="15">
      <c r="A113" s="5" t="s">
        <v>443</v>
      </c>
      <c r="B113" s="5"/>
      <c r="C113" s="572"/>
      <c r="D113" s="5"/>
      <c r="E113" s="3"/>
      <c r="F113" s="5"/>
      <c r="G113" s="3"/>
    </row>
    <row r="114" spans="1:7" ht="15">
      <c r="A114" s="5" t="s">
        <v>444</v>
      </c>
      <c r="B114" s="5"/>
      <c r="C114" s="572"/>
      <c r="D114" s="5"/>
      <c r="E114" s="3"/>
      <c r="F114" s="5"/>
      <c r="G114" s="3"/>
    </row>
    <row r="115" spans="1:7" ht="15">
      <c r="A115" s="5" t="s">
        <v>445</v>
      </c>
      <c r="B115" s="5"/>
      <c r="C115" s="572"/>
      <c r="D115" s="5"/>
      <c r="E115" s="3"/>
      <c r="F115" s="5"/>
      <c r="G115" s="3"/>
    </row>
    <row r="116" spans="1:7" ht="15">
      <c r="A116" s="39"/>
      <c r="B116" s="56" t="s">
        <v>446</v>
      </c>
      <c r="C116" s="39" t="s">
        <v>2888</v>
      </c>
      <c r="D116" s="39" t="s">
        <v>2794</v>
      </c>
      <c r="E116" s="38"/>
      <c r="F116" s="39" t="s">
        <v>126</v>
      </c>
      <c r="G116" s="39" t="s">
        <v>2886</v>
      </c>
    </row>
    <row r="117" spans="1:7" ht="15">
      <c r="A117" s="5" t="s">
        <v>447</v>
      </c>
      <c r="B117" s="7" t="s">
        <v>2826</v>
      </c>
      <c r="C117" s="5" t="s">
        <v>2923</v>
      </c>
      <c r="D117" s="13"/>
      <c r="E117" s="13"/>
      <c r="F117" s="48"/>
      <c r="G117" s="48"/>
    </row>
    <row r="118" spans="1:7" ht="15">
      <c r="A118" s="13"/>
      <c r="B118" s="49"/>
      <c r="C118" s="13"/>
      <c r="D118" s="13"/>
      <c r="E118" s="13"/>
      <c r="F118" s="48"/>
      <c r="G118" s="48"/>
    </row>
    <row r="119" spans="1:7" ht="15">
      <c r="A119" s="5"/>
      <c r="B119" s="7" t="s">
        <v>2889</v>
      </c>
      <c r="C119" s="13"/>
      <c r="D119" s="13"/>
      <c r="E119" s="13"/>
      <c r="F119" s="48"/>
      <c r="G119" s="48"/>
    </row>
    <row r="120" spans="1:7" ht="15">
      <c r="A120" s="5" t="s">
        <v>448</v>
      </c>
      <c r="B120" s="7" t="s">
        <v>168</v>
      </c>
      <c r="C120" s="5" t="s">
        <v>2923</v>
      </c>
      <c r="D120" s="5" t="s">
        <v>2923</v>
      </c>
      <c r="E120" s="13"/>
      <c r="F120" s="40">
        <f aca="true" t="shared" si="0" ref="F120:F143">IF($C$144=0,"",IF(C120="ND2","",C120/$C$144))</f>
      </c>
      <c r="G120" s="40">
        <f aca="true" t="shared" si="1" ref="G120:G143">IF($D$144=0,"",IF(D120="ND2","",D120/$D$144))</f>
      </c>
    </row>
    <row r="121" spans="1:7" ht="15">
      <c r="A121" s="5" t="s">
        <v>449</v>
      </c>
      <c r="B121" s="7" t="s">
        <v>168</v>
      </c>
      <c r="C121" s="5" t="s">
        <v>2923</v>
      </c>
      <c r="D121" s="5" t="s">
        <v>2923</v>
      </c>
      <c r="E121" s="13"/>
      <c r="F121" s="40">
        <f t="shared" si="0"/>
      </c>
      <c r="G121" s="40">
        <f t="shared" si="1"/>
      </c>
    </row>
    <row r="122" spans="1:7" ht="15">
      <c r="A122" s="5" t="s">
        <v>450</v>
      </c>
      <c r="B122" s="7" t="s">
        <v>168</v>
      </c>
      <c r="C122" s="5" t="s">
        <v>2923</v>
      </c>
      <c r="D122" s="5" t="s">
        <v>2923</v>
      </c>
      <c r="E122" s="13"/>
      <c r="F122" s="40">
        <f t="shared" si="0"/>
      </c>
      <c r="G122" s="40">
        <f t="shared" si="1"/>
      </c>
    </row>
    <row r="123" spans="1:7" ht="15">
      <c r="A123" s="5" t="s">
        <v>451</v>
      </c>
      <c r="B123" s="7" t="s">
        <v>168</v>
      </c>
      <c r="C123" s="5" t="s">
        <v>2923</v>
      </c>
      <c r="D123" s="5" t="s">
        <v>2923</v>
      </c>
      <c r="E123" s="13"/>
      <c r="F123" s="40">
        <f t="shared" si="0"/>
      </c>
      <c r="G123" s="40">
        <f t="shared" si="1"/>
      </c>
    </row>
    <row r="124" spans="1:7" ht="15">
      <c r="A124" s="5" t="s">
        <v>452</v>
      </c>
      <c r="B124" s="7" t="s">
        <v>168</v>
      </c>
      <c r="C124" s="5" t="s">
        <v>2923</v>
      </c>
      <c r="D124" s="5" t="s">
        <v>2923</v>
      </c>
      <c r="E124" s="13"/>
      <c r="F124" s="40">
        <f t="shared" si="0"/>
      </c>
      <c r="G124" s="40">
        <f t="shared" si="1"/>
      </c>
    </row>
    <row r="125" spans="1:7" ht="15">
      <c r="A125" s="5" t="s">
        <v>453</v>
      </c>
      <c r="B125" s="7" t="s">
        <v>168</v>
      </c>
      <c r="C125" s="5" t="s">
        <v>2923</v>
      </c>
      <c r="D125" s="5" t="s">
        <v>2923</v>
      </c>
      <c r="E125" s="13"/>
      <c r="F125" s="40">
        <f t="shared" si="0"/>
      </c>
      <c r="G125" s="40">
        <f t="shared" si="1"/>
      </c>
    </row>
    <row r="126" spans="1:7" ht="15">
      <c r="A126" s="5" t="s">
        <v>454</v>
      </c>
      <c r="B126" s="7" t="s">
        <v>168</v>
      </c>
      <c r="C126" s="5" t="s">
        <v>2923</v>
      </c>
      <c r="D126" s="5" t="s">
        <v>2923</v>
      </c>
      <c r="E126" s="13"/>
      <c r="F126" s="40">
        <f t="shared" si="0"/>
      </c>
      <c r="G126" s="40">
        <f t="shared" si="1"/>
      </c>
    </row>
    <row r="127" spans="1:7" ht="15">
      <c r="A127" s="5" t="s">
        <v>455</v>
      </c>
      <c r="B127" s="7" t="s">
        <v>168</v>
      </c>
      <c r="C127" s="5" t="s">
        <v>2923</v>
      </c>
      <c r="D127" s="5" t="s">
        <v>2923</v>
      </c>
      <c r="E127" s="13"/>
      <c r="F127" s="40">
        <f t="shared" si="0"/>
      </c>
      <c r="G127" s="40">
        <f t="shared" si="1"/>
      </c>
    </row>
    <row r="128" spans="1:7" ht="15">
      <c r="A128" s="5" t="s">
        <v>456</v>
      </c>
      <c r="B128" s="7" t="s">
        <v>168</v>
      </c>
      <c r="C128" s="5" t="s">
        <v>2923</v>
      </c>
      <c r="D128" s="5" t="s">
        <v>2923</v>
      </c>
      <c r="E128" s="13"/>
      <c r="F128" s="40">
        <f t="shared" si="0"/>
      </c>
      <c r="G128" s="40">
        <f t="shared" si="1"/>
      </c>
    </row>
    <row r="129" spans="1:7" ht="15">
      <c r="A129" s="5" t="s">
        <v>457</v>
      </c>
      <c r="B129" s="7" t="s">
        <v>168</v>
      </c>
      <c r="C129" s="5" t="s">
        <v>2923</v>
      </c>
      <c r="D129" s="5" t="s">
        <v>2923</v>
      </c>
      <c r="E129" s="7"/>
      <c r="F129" s="40">
        <f t="shared" si="0"/>
      </c>
      <c r="G129" s="40">
        <f t="shared" si="1"/>
      </c>
    </row>
    <row r="130" spans="1:7" ht="15">
      <c r="A130" s="5" t="s">
        <v>458</v>
      </c>
      <c r="B130" s="7" t="s">
        <v>168</v>
      </c>
      <c r="C130" s="5" t="s">
        <v>2923</v>
      </c>
      <c r="D130" s="5" t="s">
        <v>2923</v>
      </c>
      <c r="E130" s="7"/>
      <c r="F130" s="40">
        <f t="shared" si="0"/>
      </c>
      <c r="G130" s="40">
        <f t="shared" si="1"/>
      </c>
    </row>
    <row r="131" spans="1:7" ht="15">
      <c r="A131" s="5" t="s">
        <v>459</v>
      </c>
      <c r="B131" s="7" t="s">
        <v>168</v>
      </c>
      <c r="C131" s="5" t="s">
        <v>2923</v>
      </c>
      <c r="D131" s="5" t="s">
        <v>2923</v>
      </c>
      <c r="E131" s="7"/>
      <c r="F131" s="40">
        <f t="shared" si="0"/>
      </c>
      <c r="G131" s="40">
        <f t="shared" si="1"/>
      </c>
    </row>
    <row r="132" spans="1:7" ht="15">
      <c r="A132" s="5" t="s">
        <v>460</v>
      </c>
      <c r="B132" s="7" t="s">
        <v>168</v>
      </c>
      <c r="C132" s="5" t="s">
        <v>2923</v>
      </c>
      <c r="D132" s="5" t="s">
        <v>2923</v>
      </c>
      <c r="E132" s="7"/>
      <c r="F132" s="40">
        <f t="shared" si="0"/>
      </c>
      <c r="G132" s="40">
        <f t="shared" si="1"/>
      </c>
    </row>
    <row r="133" spans="1:7" ht="15">
      <c r="A133" s="5" t="s">
        <v>461</v>
      </c>
      <c r="B133" s="7" t="s">
        <v>168</v>
      </c>
      <c r="C133" s="5" t="s">
        <v>2923</v>
      </c>
      <c r="D133" s="5" t="s">
        <v>2923</v>
      </c>
      <c r="E133" s="7"/>
      <c r="F133" s="40">
        <f t="shared" si="0"/>
      </c>
      <c r="G133" s="40">
        <f t="shared" si="1"/>
      </c>
    </row>
    <row r="134" spans="1:7" ht="15">
      <c r="A134" s="5" t="s">
        <v>462</v>
      </c>
      <c r="B134" s="7" t="s">
        <v>168</v>
      </c>
      <c r="C134" s="5" t="s">
        <v>2923</v>
      </c>
      <c r="D134" s="5" t="s">
        <v>2923</v>
      </c>
      <c r="E134" s="7"/>
      <c r="F134" s="40">
        <f t="shared" si="0"/>
      </c>
      <c r="G134" s="40">
        <f t="shared" si="1"/>
      </c>
    </row>
    <row r="135" spans="1:7" ht="15">
      <c r="A135" s="5" t="s">
        <v>463</v>
      </c>
      <c r="B135" s="7" t="s">
        <v>168</v>
      </c>
      <c r="C135" s="5" t="s">
        <v>2923</v>
      </c>
      <c r="D135" s="5" t="s">
        <v>2923</v>
      </c>
      <c r="E135" s="5"/>
      <c r="F135" s="40">
        <f t="shared" si="0"/>
      </c>
      <c r="G135" s="40">
        <f t="shared" si="1"/>
      </c>
    </row>
    <row r="136" spans="1:7" ht="15">
      <c r="A136" s="5" t="s">
        <v>464</v>
      </c>
      <c r="B136" s="7" t="s">
        <v>168</v>
      </c>
      <c r="C136" s="5" t="s">
        <v>2923</v>
      </c>
      <c r="D136" s="5" t="s">
        <v>2923</v>
      </c>
      <c r="E136" s="569"/>
      <c r="F136" s="40">
        <f t="shared" si="0"/>
      </c>
      <c r="G136" s="40">
        <f t="shared" si="1"/>
      </c>
    </row>
    <row r="137" spans="1:7" ht="15">
      <c r="A137" s="5" t="s">
        <v>465</v>
      </c>
      <c r="B137" s="7" t="s">
        <v>168</v>
      </c>
      <c r="C137" s="5" t="s">
        <v>2923</v>
      </c>
      <c r="D137" s="5" t="s">
        <v>2923</v>
      </c>
      <c r="E137" s="569"/>
      <c r="F137" s="40">
        <f t="shared" si="0"/>
      </c>
      <c r="G137" s="40">
        <f t="shared" si="1"/>
      </c>
    </row>
    <row r="138" spans="1:7" ht="15">
      <c r="A138" s="5" t="s">
        <v>466</v>
      </c>
      <c r="B138" s="7" t="s">
        <v>168</v>
      </c>
      <c r="C138" s="5" t="s">
        <v>2923</v>
      </c>
      <c r="D138" s="5" t="s">
        <v>2923</v>
      </c>
      <c r="E138" s="569"/>
      <c r="F138" s="40">
        <f t="shared" si="0"/>
      </c>
      <c r="G138" s="40">
        <f t="shared" si="1"/>
      </c>
    </row>
    <row r="139" spans="1:7" ht="15">
      <c r="A139" s="5" t="s">
        <v>467</v>
      </c>
      <c r="B139" s="7" t="s">
        <v>168</v>
      </c>
      <c r="C139" s="5" t="s">
        <v>2923</v>
      </c>
      <c r="D139" s="5" t="s">
        <v>2923</v>
      </c>
      <c r="E139" s="569"/>
      <c r="F139" s="40">
        <f t="shared" si="0"/>
      </c>
      <c r="G139" s="40">
        <f t="shared" si="1"/>
      </c>
    </row>
    <row r="140" spans="1:7" ht="15">
      <c r="A140" s="5" t="s">
        <v>468</v>
      </c>
      <c r="B140" s="7" t="s">
        <v>168</v>
      </c>
      <c r="C140" s="5" t="s">
        <v>2923</v>
      </c>
      <c r="D140" s="5" t="s">
        <v>2923</v>
      </c>
      <c r="E140" s="569"/>
      <c r="F140" s="40">
        <f t="shared" si="0"/>
      </c>
      <c r="G140" s="40">
        <f t="shared" si="1"/>
      </c>
    </row>
    <row r="141" spans="1:7" ht="15">
      <c r="A141" s="5" t="s">
        <v>469</v>
      </c>
      <c r="B141" s="7" t="s">
        <v>168</v>
      </c>
      <c r="C141" s="5" t="s">
        <v>2923</v>
      </c>
      <c r="D141" s="5" t="s">
        <v>2923</v>
      </c>
      <c r="E141" s="569"/>
      <c r="F141" s="40">
        <f t="shared" si="0"/>
      </c>
      <c r="G141" s="40">
        <f t="shared" si="1"/>
      </c>
    </row>
    <row r="142" spans="1:7" ht="15">
      <c r="A142" s="5" t="s">
        <v>470</v>
      </c>
      <c r="B142" s="7" t="s">
        <v>168</v>
      </c>
      <c r="C142" s="5" t="s">
        <v>2923</v>
      </c>
      <c r="D142" s="5" t="s">
        <v>2923</v>
      </c>
      <c r="E142" s="569"/>
      <c r="F142" s="40">
        <f t="shared" si="0"/>
      </c>
      <c r="G142" s="40">
        <f t="shared" si="1"/>
      </c>
    </row>
    <row r="143" spans="1:7" ht="15">
      <c r="A143" s="5" t="s">
        <v>471</v>
      </c>
      <c r="B143" s="7" t="s">
        <v>168</v>
      </c>
      <c r="C143" s="5" t="s">
        <v>2923</v>
      </c>
      <c r="D143" s="5" t="s">
        <v>2923</v>
      </c>
      <c r="E143" s="569"/>
      <c r="F143" s="40">
        <f t="shared" si="0"/>
      </c>
      <c r="G143" s="40">
        <f t="shared" si="1"/>
      </c>
    </row>
    <row r="144" spans="1:7" ht="15">
      <c r="A144" s="5" t="s">
        <v>472</v>
      </c>
      <c r="B144" s="8" t="s">
        <v>2736</v>
      </c>
      <c r="C144" s="7">
        <f>SUM(C120:C143)</f>
        <v>0</v>
      </c>
      <c r="D144" s="7">
        <f>SUM(D120:D143)</f>
        <v>0</v>
      </c>
      <c r="E144" s="569"/>
      <c r="F144" s="570">
        <f>SUM(F120:F143)</f>
        <v>0</v>
      </c>
      <c r="G144" s="570">
        <f>SUM(G120:G143)</f>
        <v>0</v>
      </c>
    </row>
    <row r="145" spans="1:7" ht="15">
      <c r="A145" s="39"/>
      <c r="B145" s="56" t="s">
        <v>473</v>
      </c>
      <c r="C145" s="39" t="s">
        <v>2888</v>
      </c>
      <c r="D145" s="39" t="s">
        <v>2794</v>
      </c>
      <c r="E145" s="38"/>
      <c r="F145" s="39" t="s">
        <v>126</v>
      </c>
      <c r="G145" s="39" t="s">
        <v>2886</v>
      </c>
    </row>
    <row r="146" spans="1:7" ht="15">
      <c r="A146" s="5" t="s">
        <v>474</v>
      </c>
      <c r="B146" s="5" t="s">
        <v>2873</v>
      </c>
      <c r="C146" s="572" t="s">
        <v>2923</v>
      </c>
      <c r="D146" s="5"/>
      <c r="E146" s="5"/>
      <c r="F146" s="5"/>
      <c r="G146" s="5"/>
    </row>
    <row r="147" spans="1:7" ht="15">
      <c r="A147" s="5"/>
      <c r="B147" s="5"/>
      <c r="C147" s="5"/>
      <c r="D147" s="5"/>
      <c r="E147" s="5"/>
      <c r="F147" s="5"/>
      <c r="G147" s="5"/>
    </row>
    <row r="148" spans="1:7" ht="15">
      <c r="A148" s="5"/>
      <c r="B148" s="7" t="s">
        <v>2984</v>
      </c>
      <c r="C148" s="5"/>
      <c r="D148" s="5"/>
      <c r="E148" s="5"/>
      <c r="F148" s="5"/>
      <c r="G148" s="5"/>
    </row>
    <row r="149" spans="1:7" ht="15">
      <c r="A149" s="5" t="s">
        <v>475</v>
      </c>
      <c r="B149" s="5" t="s">
        <v>2905</v>
      </c>
      <c r="C149" s="5" t="s">
        <v>2923</v>
      </c>
      <c r="D149" s="5" t="s">
        <v>2923</v>
      </c>
      <c r="E149" s="5"/>
      <c r="F149" s="40">
        <f aca="true" t="shared" si="2" ref="F149:F156">IF($C$157=0,"",IF(C149="ND2","",C149/$C$157))</f>
      </c>
      <c r="G149" s="40">
        <f aca="true" t="shared" si="3" ref="G149:G156">IF($D$157=0,"",IF(D149="ND2","",D149/$D$157))</f>
      </c>
    </row>
    <row r="150" spans="1:7" ht="15">
      <c r="A150" s="5" t="s">
        <v>476</v>
      </c>
      <c r="B150" s="5" t="s">
        <v>2907</v>
      </c>
      <c r="C150" s="5" t="s">
        <v>2923</v>
      </c>
      <c r="D150" s="5" t="s">
        <v>2923</v>
      </c>
      <c r="E150" s="5"/>
      <c r="F150" s="40">
        <f t="shared" si="2"/>
      </c>
      <c r="G150" s="40">
        <f t="shared" si="3"/>
      </c>
    </row>
    <row r="151" spans="1:7" ht="15">
      <c r="A151" s="5" t="s">
        <v>477</v>
      </c>
      <c r="B151" s="5" t="s">
        <v>2908</v>
      </c>
      <c r="C151" s="5" t="s">
        <v>2923</v>
      </c>
      <c r="D151" s="5" t="s">
        <v>2923</v>
      </c>
      <c r="E151" s="5"/>
      <c r="F151" s="40">
        <f t="shared" si="2"/>
      </c>
      <c r="G151" s="40">
        <f t="shared" si="3"/>
      </c>
    </row>
    <row r="152" spans="1:7" ht="15">
      <c r="A152" s="5" t="s">
        <v>478</v>
      </c>
      <c r="B152" s="5" t="s">
        <v>2909</v>
      </c>
      <c r="C152" s="5" t="s">
        <v>2923</v>
      </c>
      <c r="D152" s="5" t="s">
        <v>2923</v>
      </c>
      <c r="E152" s="5"/>
      <c r="F152" s="40">
        <f t="shared" si="2"/>
      </c>
      <c r="G152" s="40">
        <f t="shared" si="3"/>
      </c>
    </row>
    <row r="153" spans="1:7" ht="15">
      <c r="A153" s="5" t="s">
        <v>479</v>
      </c>
      <c r="B153" s="5" t="s">
        <v>2910</v>
      </c>
      <c r="C153" s="5" t="s">
        <v>2923</v>
      </c>
      <c r="D153" s="5" t="s">
        <v>2923</v>
      </c>
      <c r="E153" s="5"/>
      <c r="F153" s="40">
        <f t="shared" si="2"/>
      </c>
      <c r="G153" s="40">
        <f t="shared" si="3"/>
      </c>
    </row>
    <row r="154" spans="1:7" ht="15">
      <c r="A154" s="5" t="s">
        <v>480</v>
      </c>
      <c r="B154" s="5" t="s">
        <v>2911</v>
      </c>
      <c r="C154" s="5" t="s">
        <v>2923</v>
      </c>
      <c r="D154" s="5" t="s">
        <v>2923</v>
      </c>
      <c r="E154" s="5"/>
      <c r="F154" s="40">
        <f t="shared" si="2"/>
      </c>
      <c r="G154" s="40">
        <f t="shared" si="3"/>
      </c>
    </row>
    <row r="155" spans="1:7" ht="15">
      <c r="A155" s="5" t="s">
        <v>481</v>
      </c>
      <c r="B155" s="5" t="s">
        <v>2912</v>
      </c>
      <c r="C155" s="5" t="s">
        <v>2923</v>
      </c>
      <c r="D155" s="5" t="s">
        <v>2923</v>
      </c>
      <c r="E155" s="5"/>
      <c r="F155" s="40">
        <f t="shared" si="2"/>
      </c>
      <c r="G155" s="40">
        <f t="shared" si="3"/>
      </c>
    </row>
    <row r="156" spans="1:7" ht="15">
      <c r="A156" s="5" t="s">
        <v>482</v>
      </c>
      <c r="B156" s="5" t="s">
        <v>2906</v>
      </c>
      <c r="C156" s="5" t="s">
        <v>2923</v>
      </c>
      <c r="D156" s="5" t="s">
        <v>2923</v>
      </c>
      <c r="E156" s="5"/>
      <c r="F156" s="40">
        <f t="shared" si="2"/>
      </c>
      <c r="G156" s="40">
        <f t="shared" si="3"/>
      </c>
    </row>
    <row r="157" spans="1:7" ht="15">
      <c r="A157" s="5" t="s">
        <v>483</v>
      </c>
      <c r="B157" s="8" t="s">
        <v>2736</v>
      </c>
      <c r="C157" s="5">
        <f>SUM(C149:C156)</f>
        <v>0</v>
      </c>
      <c r="D157" s="5">
        <f>SUM(D149:D156)</f>
        <v>0</v>
      </c>
      <c r="E157" s="5"/>
      <c r="F157" s="569">
        <f>SUM(F149:F156)</f>
        <v>0</v>
      </c>
      <c r="G157" s="569">
        <f>SUM(G149:G156)</f>
        <v>0</v>
      </c>
    </row>
    <row r="158" spans="1:7" ht="15">
      <c r="A158" s="5" t="s">
        <v>484</v>
      </c>
      <c r="B158" s="63" t="s">
        <v>2913</v>
      </c>
      <c r="C158" s="5"/>
      <c r="D158" s="5"/>
      <c r="E158" s="5"/>
      <c r="F158" s="40">
        <f aca="true" t="shared" si="4" ref="F158:F163">IF($C$157=0,"",IF(C158="ND2","",C158/$C$157))</f>
      </c>
      <c r="G158" s="40">
        <f aca="true" t="shared" si="5" ref="G158:G163">IF($D$157=0,"",IF(D158="ND2","",D158/$D$157))</f>
      </c>
    </row>
    <row r="159" spans="1:7" ht="15">
      <c r="A159" s="5" t="s">
        <v>485</v>
      </c>
      <c r="B159" s="63" t="s">
        <v>2914</v>
      </c>
      <c r="C159" s="5"/>
      <c r="D159" s="5"/>
      <c r="E159" s="5"/>
      <c r="F159" s="40">
        <f t="shared" si="4"/>
      </c>
      <c r="G159" s="40">
        <f t="shared" si="5"/>
      </c>
    </row>
    <row r="160" spans="1:7" ht="15">
      <c r="A160" s="5" t="s">
        <v>486</v>
      </c>
      <c r="B160" s="63" t="s">
        <v>2915</v>
      </c>
      <c r="C160" s="5"/>
      <c r="D160" s="5"/>
      <c r="E160" s="5"/>
      <c r="F160" s="40">
        <f t="shared" si="4"/>
      </c>
      <c r="G160" s="40">
        <f t="shared" si="5"/>
      </c>
    </row>
    <row r="161" spans="1:7" ht="15">
      <c r="A161" s="5" t="s">
        <v>487</v>
      </c>
      <c r="B161" s="63" t="s">
        <v>2916</v>
      </c>
      <c r="C161" s="5"/>
      <c r="D161" s="5"/>
      <c r="E161" s="5"/>
      <c r="F161" s="40">
        <f t="shared" si="4"/>
      </c>
      <c r="G161" s="40">
        <f t="shared" si="5"/>
      </c>
    </row>
    <row r="162" spans="1:7" ht="15">
      <c r="A162" s="5" t="s">
        <v>488</v>
      </c>
      <c r="B162" s="63" t="s">
        <v>2917</v>
      </c>
      <c r="C162" s="5"/>
      <c r="D162" s="5"/>
      <c r="E162" s="5"/>
      <c r="F162" s="40">
        <f t="shared" si="4"/>
      </c>
      <c r="G162" s="40">
        <f t="shared" si="5"/>
      </c>
    </row>
    <row r="163" spans="1:7" ht="15">
      <c r="A163" s="5" t="s">
        <v>489</v>
      </c>
      <c r="B163" s="63" t="s">
        <v>2918</v>
      </c>
      <c r="C163" s="5"/>
      <c r="D163" s="5"/>
      <c r="E163" s="5"/>
      <c r="F163" s="40">
        <f t="shared" si="4"/>
      </c>
      <c r="G163" s="40">
        <f t="shared" si="5"/>
      </c>
    </row>
    <row r="164" spans="1:7" ht="15">
      <c r="A164" s="5" t="s">
        <v>490</v>
      </c>
      <c r="B164" s="63"/>
      <c r="C164" s="5"/>
      <c r="D164" s="5"/>
      <c r="E164" s="5"/>
      <c r="F164" s="40"/>
      <c r="G164" s="40"/>
    </row>
    <row r="165" spans="1:7" ht="15">
      <c r="A165" s="5" t="s">
        <v>491</v>
      </c>
      <c r="B165" s="63"/>
      <c r="C165" s="5"/>
      <c r="D165" s="5"/>
      <c r="E165" s="5"/>
      <c r="F165" s="40"/>
      <c r="G165" s="40"/>
    </row>
    <row r="166" spans="1:7" ht="15">
      <c r="A166" s="5" t="s">
        <v>492</v>
      </c>
      <c r="B166" s="63"/>
      <c r="C166" s="5"/>
      <c r="D166" s="5"/>
      <c r="E166" s="5"/>
      <c r="F166" s="40"/>
      <c r="G166" s="40"/>
    </row>
    <row r="167" spans="1:7" ht="15">
      <c r="A167" s="39"/>
      <c r="B167" s="56" t="s">
        <v>493</v>
      </c>
      <c r="C167" s="39" t="s">
        <v>2888</v>
      </c>
      <c r="D167" s="39" t="s">
        <v>2794</v>
      </c>
      <c r="E167" s="38"/>
      <c r="F167" s="39" t="s">
        <v>126</v>
      </c>
      <c r="G167" s="39" t="s">
        <v>2886</v>
      </c>
    </row>
    <row r="168" spans="1:7" ht="15">
      <c r="A168" s="5" t="s">
        <v>494</v>
      </c>
      <c r="B168" s="5" t="s">
        <v>2873</v>
      </c>
      <c r="C168" s="572" t="s">
        <v>2923</v>
      </c>
      <c r="D168" s="5"/>
      <c r="E168" s="5"/>
      <c r="F168" s="5"/>
      <c r="G168" s="5"/>
    </row>
    <row r="169" spans="1:7" ht="15">
      <c r="A169" s="5"/>
      <c r="B169" s="5"/>
      <c r="C169" s="5"/>
      <c r="D169" s="5"/>
      <c r="E169" s="5"/>
      <c r="F169" s="5"/>
      <c r="G169" s="5"/>
    </row>
    <row r="170" spans="1:7" ht="15">
      <c r="A170" s="5"/>
      <c r="B170" s="7" t="s">
        <v>2984</v>
      </c>
      <c r="C170" s="5"/>
      <c r="D170" s="5"/>
      <c r="E170" s="5"/>
      <c r="F170" s="5"/>
      <c r="G170" s="5"/>
    </row>
    <row r="171" spans="1:7" ht="15">
      <c r="A171" s="5" t="s">
        <v>495</v>
      </c>
      <c r="B171" s="5" t="s">
        <v>2905</v>
      </c>
      <c r="C171" s="5" t="s">
        <v>2923</v>
      </c>
      <c r="D171" s="5" t="s">
        <v>2923</v>
      </c>
      <c r="E171" s="5"/>
      <c r="F171" s="40">
        <f aca="true" t="shared" si="6" ref="F171:F178">IF($C$179=0,"",IF(C171="ND2","",C171/$C$179))</f>
      </c>
      <c r="G171" s="40">
        <f aca="true" t="shared" si="7" ref="G171:G178">IF($D$179=0,"",IF(D171="ND2","",D171/$D$179))</f>
      </c>
    </row>
    <row r="172" spans="1:7" ht="15">
      <c r="A172" s="5" t="s">
        <v>496</v>
      </c>
      <c r="B172" s="5" t="s">
        <v>2907</v>
      </c>
      <c r="C172" s="5" t="s">
        <v>2923</v>
      </c>
      <c r="D172" s="5" t="s">
        <v>2923</v>
      </c>
      <c r="E172" s="5"/>
      <c r="F172" s="40">
        <f t="shared" si="6"/>
      </c>
      <c r="G172" s="40">
        <f t="shared" si="7"/>
      </c>
    </row>
    <row r="173" spans="1:7" ht="15">
      <c r="A173" s="5" t="s">
        <v>497</v>
      </c>
      <c r="B173" s="5" t="s">
        <v>2908</v>
      </c>
      <c r="C173" s="5" t="s">
        <v>2923</v>
      </c>
      <c r="D173" s="5" t="s">
        <v>2923</v>
      </c>
      <c r="E173" s="5"/>
      <c r="F173" s="40">
        <f t="shared" si="6"/>
      </c>
      <c r="G173" s="40">
        <f t="shared" si="7"/>
      </c>
    </row>
    <row r="174" spans="1:7" ht="15">
      <c r="A174" s="5" t="s">
        <v>498</v>
      </c>
      <c r="B174" s="5" t="s">
        <v>2909</v>
      </c>
      <c r="C174" s="5" t="s">
        <v>2923</v>
      </c>
      <c r="D174" s="5" t="s">
        <v>2923</v>
      </c>
      <c r="E174" s="5"/>
      <c r="F174" s="40">
        <f t="shared" si="6"/>
      </c>
      <c r="G174" s="40">
        <f t="shared" si="7"/>
      </c>
    </row>
    <row r="175" spans="1:7" ht="15">
      <c r="A175" s="5" t="s">
        <v>499</v>
      </c>
      <c r="B175" s="5" t="s">
        <v>2910</v>
      </c>
      <c r="C175" s="5" t="s">
        <v>2923</v>
      </c>
      <c r="D175" s="5" t="s">
        <v>2923</v>
      </c>
      <c r="E175" s="5"/>
      <c r="F175" s="40">
        <f t="shared" si="6"/>
      </c>
      <c r="G175" s="40">
        <f t="shared" si="7"/>
      </c>
    </row>
    <row r="176" spans="1:7" ht="15">
      <c r="A176" s="5" t="s">
        <v>500</v>
      </c>
      <c r="B176" s="5" t="s">
        <v>2911</v>
      </c>
      <c r="C176" s="5" t="s">
        <v>2923</v>
      </c>
      <c r="D176" s="5" t="s">
        <v>2923</v>
      </c>
      <c r="E176" s="5"/>
      <c r="F176" s="40">
        <f t="shared" si="6"/>
      </c>
      <c r="G176" s="40">
        <f t="shared" si="7"/>
      </c>
    </row>
    <row r="177" spans="1:7" ht="15">
      <c r="A177" s="5" t="s">
        <v>501</v>
      </c>
      <c r="B177" s="5" t="s">
        <v>2912</v>
      </c>
      <c r="C177" s="5" t="s">
        <v>2923</v>
      </c>
      <c r="D177" s="5" t="s">
        <v>2923</v>
      </c>
      <c r="E177" s="5"/>
      <c r="F177" s="40">
        <f t="shared" si="6"/>
      </c>
      <c r="G177" s="40">
        <f t="shared" si="7"/>
      </c>
    </row>
    <row r="178" spans="1:7" ht="15">
      <c r="A178" s="5" t="s">
        <v>502</v>
      </c>
      <c r="B178" s="5" t="s">
        <v>2906</v>
      </c>
      <c r="C178" s="5" t="s">
        <v>2923</v>
      </c>
      <c r="D178" s="5" t="s">
        <v>2923</v>
      </c>
      <c r="E178" s="5"/>
      <c r="F178" s="40">
        <f t="shared" si="6"/>
      </c>
      <c r="G178" s="40">
        <f t="shared" si="7"/>
      </c>
    </row>
    <row r="179" spans="1:7" ht="15">
      <c r="A179" s="5" t="s">
        <v>503</v>
      </c>
      <c r="B179" s="8" t="s">
        <v>2736</v>
      </c>
      <c r="C179" s="5">
        <f>SUM(C171:C178)</f>
        <v>0</v>
      </c>
      <c r="D179" s="5">
        <f>SUM(D171:D178)</f>
        <v>0</v>
      </c>
      <c r="E179" s="5"/>
      <c r="F179" s="569">
        <f>SUM(F171:F178)</f>
        <v>0</v>
      </c>
      <c r="G179" s="569">
        <f>SUM(G171:G178)</f>
        <v>0</v>
      </c>
    </row>
    <row r="180" spans="1:7" ht="15">
      <c r="A180" s="5" t="s">
        <v>504</v>
      </c>
      <c r="B180" s="63" t="s">
        <v>2913</v>
      </c>
      <c r="C180" s="5"/>
      <c r="D180" s="5"/>
      <c r="E180" s="5"/>
      <c r="F180" s="40">
        <f aca="true" t="shared" si="8" ref="F180:F185">IF($C$179=0,"",IF(C180="ND2","",C180/$C$179))</f>
      </c>
      <c r="G180" s="40">
        <f aca="true" t="shared" si="9" ref="G180:G185">IF($D$179=0,"",IF(D180="ND2","",D180/$D$179))</f>
      </c>
    </row>
    <row r="181" spans="1:7" ht="15">
      <c r="A181" s="5" t="s">
        <v>505</v>
      </c>
      <c r="B181" s="63" t="s">
        <v>2914</v>
      </c>
      <c r="C181" s="5"/>
      <c r="D181" s="5"/>
      <c r="E181" s="5"/>
      <c r="F181" s="40">
        <f t="shared" si="8"/>
      </c>
      <c r="G181" s="40">
        <f t="shared" si="9"/>
      </c>
    </row>
    <row r="182" spans="1:7" ht="15">
      <c r="A182" s="5" t="s">
        <v>506</v>
      </c>
      <c r="B182" s="63" t="s">
        <v>2915</v>
      </c>
      <c r="C182" s="5"/>
      <c r="D182" s="5"/>
      <c r="E182" s="5"/>
      <c r="F182" s="40">
        <f t="shared" si="8"/>
      </c>
      <c r="G182" s="40">
        <f t="shared" si="9"/>
      </c>
    </row>
    <row r="183" spans="1:7" ht="15">
      <c r="A183" s="5" t="s">
        <v>507</v>
      </c>
      <c r="B183" s="63" t="s">
        <v>2916</v>
      </c>
      <c r="C183" s="5"/>
      <c r="D183" s="5"/>
      <c r="E183" s="5"/>
      <c r="F183" s="40">
        <f t="shared" si="8"/>
      </c>
      <c r="G183" s="40">
        <f t="shared" si="9"/>
      </c>
    </row>
    <row r="184" spans="1:7" ht="15">
      <c r="A184" s="5" t="s">
        <v>508</v>
      </c>
      <c r="B184" s="63" t="s">
        <v>2917</v>
      </c>
      <c r="C184" s="5"/>
      <c r="D184" s="5"/>
      <c r="E184" s="5"/>
      <c r="F184" s="40">
        <f t="shared" si="8"/>
      </c>
      <c r="G184" s="40">
        <f t="shared" si="9"/>
      </c>
    </row>
    <row r="185" spans="1:7" ht="15">
      <c r="A185" s="5" t="s">
        <v>509</v>
      </c>
      <c r="B185" s="63" t="s">
        <v>2918</v>
      </c>
      <c r="C185" s="5"/>
      <c r="D185" s="5"/>
      <c r="E185" s="5"/>
      <c r="F185" s="40">
        <f t="shared" si="8"/>
      </c>
      <c r="G185" s="40">
        <f t="shared" si="9"/>
      </c>
    </row>
    <row r="186" spans="1:7" ht="15">
      <c r="A186" s="5" t="s">
        <v>510</v>
      </c>
      <c r="B186" s="63"/>
      <c r="C186" s="5"/>
      <c r="D186" s="5"/>
      <c r="E186" s="5"/>
      <c r="F186" s="40"/>
      <c r="G186" s="40"/>
    </row>
    <row r="187" spans="1:7" ht="15">
      <c r="A187" s="5" t="s">
        <v>511</v>
      </c>
      <c r="B187" s="63"/>
      <c r="C187" s="5"/>
      <c r="D187" s="5"/>
      <c r="E187" s="5"/>
      <c r="F187" s="40"/>
      <c r="G187" s="40"/>
    </row>
    <row r="188" spans="1:7" ht="15">
      <c r="A188" s="5" t="s">
        <v>512</v>
      </c>
      <c r="B188" s="63"/>
      <c r="C188" s="5"/>
      <c r="D188" s="5"/>
      <c r="E188" s="5"/>
      <c r="F188" s="40"/>
      <c r="G188" s="40"/>
    </row>
    <row r="189" spans="1:7" ht="15">
      <c r="A189" s="39"/>
      <c r="B189" s="56" t="s">
        <v>513</v>
      </c>
      <c r="C189" s="39" t="s">
        <v>126</v>
      </c>
      <c r="D189" s="39"/>
      <c r="E189" s="38"/>
      <c r="F189" s="39"/>
      <c r="G189" s="39"/>
    </row>
    <row r="190" spans="1:7" ht="15">
      <c r="A190" s="5" t="s">
        <v>514</v>
      </c>
      <c r="B190" s="7" t="s">
        <v>168</v>
      </c>
      <c r="C190" s="572" t="s">
        <v>2923</v>
      </c>
      <c r="D190" s="5"/>
      <c r="E190" s="569"/>
      <c r="F190" s="569"/>
      <c r="G190" s="569"/>
    </row>
    <row r="191" spans="1:7" ht="15">
      <c r="A191" s="5" t="s">
        <v>515</v>
      </c>
      <c r="B191" s="7" t="s">
        <v>168</v>
      </c>
      <c r="C191" s="572" t="s">
        <v>2923</v>
      </c>
      <c r="D191" s="5"/>
      <c r="E191" s="569"/>
      <c r="F191" s="569"/>
      <c r="G191" s="569"/>
    </row>
    <row r="192" spans="1:7" ht="15">
      <c r="A192" s="5" t="s">
        <v>516</v>
      </c>
      <c r="B192" s="7" t="s">
        <v>168</v>
      </c>
      <c r="C192" s="572" t="s">
        <v>2923</v>
      </c>
      <c r="D192" s="5"/>
      <c r="E192" s="569"/>
      <c r="F192" s="569"/>
      <c r="G192" s="569"/>
    </row>
    <row r="193" spans="1:7" ht="15">
      <c r="A193" s="5" t="s">
        <v>517</v>
      </c>
      <c r="B193" s="7" t="s">
        <v>168</v>
      </c>
      <c r="C193" s="572" t="s">
        <v>2923</v>
      </c>
      <c r="D193" s="5"/>
      <c r="E193" s="569"/>
      <c r="F193" s="569"/>
      <c r="G193" s="569"/>
    </row>
    <row r="194" spans="1:7" ht="15">
      <c r="A194" s="5" t="s">
        <v>518</v>
      </c>
      <c r="B194" s="7" t="s">
        <v>168</v>
      </c>
      <c r="C194" s="572" t="s">
        <v>2923</v>
      </c>
      <c r="D194" s="5"/>
      <c r="E194" s="569"/>
      <c r="F194" s="569"/>
      <c r="G194" s="569"/>
    </row>
    <row r="195" spans="1:7" ht="15">
      <c r="A195" s="5" t="s">
        <v>519</v>
      </c>
      <c r="B195" s="578" t="s">
        <v>168</v>
      </c>
      <c r="C195" s="572" t="s">
        <v>2923</v>
      </c>
      <c r="D195" s="5"/>
      <c r="E195" s="569"/>
      <c r="F195" s="569"/>
      <c r="G195" s="569"/>
    </row>
    <row r="196" spans="1:7" ht="15">
      <c r="A196" s="5" t="s">
        <v>520</v>
      </c>
      <c r="B196" s="7" t="s">
        <v>168</v>
      </c>
      <c r="C196" s="572" t="s">
        <v>2923</v>
      </c>
      <c r="D196" s="5"/>
      <c r="E196" s="569"/>
      <c r="F196" s="569"/>
      <c r="G196" s="569"/>
    </row>
    <row r="197" spans="1:7" ht="15">
      <c r="A197" s="5" t="s">
        <v>521</v>
      </c>
      <c r="B197" s="7" t="s">
        <v>168</v>
      </c>
      <c r="C197" s="572" t="s">
        <v>2923</v>
      </c>
      <c r="D197" s="5"/>
      <c r="E197" s="569"/>
      <c r="F197" s="569"/>
      <c r="G197" s="3"/>
    </row>
    <row r="198" spans="1:7" ht="15">
      <c r="A198" s="5" t="s">
        <v>522</v>
      </c>
      <c r="B198" s="7" t="s">
        <v>168</v>
      </c>
      <c r="C198" s="572" t="s">
        <v>2923</v>
      </c>
      <c r="D198" s="5"/>
      <c r="E198" s="569"/>
      <c r="F198" s="569"/>
      <c r="G198" s="3"/>
    </row>
    <row r="199" spans="1:7" ht="15">
      <c r="A199" s="5" t="s">
        <v>523</v>
      </c>
      <c r="B199" s="7" t="s">
        <v>168</v>
      </c>
      <c r="C199" s="572" t="s">
        <v>2923</v>
      </c>
      <c r="D199" s="5"/>
      <c r="E199" s="569"/>
      <c r="F199" s="569"/>
      <c r="G199" s="3"/>
    </row>
    <row r="200" spans="1:7" ht="15">
      <c r="A200" s="5" t="s">
        <v>524</v>
      </c>
      <c r="B200" s="7" t="s">
        <v>168</v>
      </c>
      <c r="C200" s="572" t="s">
        <v>2923</v>
      </c>
      <c r="D200" s="5"/>
      <c r="E200" s="569"/>
      <c r="F200" s="569"/>
      <c r="G200" s="3"/>
    </row>
    <row r="201" spans="1:7" ht="15">
      <c r="A201" s="5" t="s">
        <v>525</v>
      </c>
      <c r="B201" s="7" t="s">
        <v>168</v>
      </c>
      <c r="C201" s="572" t="s">
        <v>2923</v>
      </c>
      <c r="D201" s="5"/>
      <c r="E201" s="569"/>
      <c r="F201" s="569"/>
      <c r="G201" s="3"/>
    </row>
    <row r="202" spans="1:7" ht="15">
      <c r="A202" s="5" t="s">
        <v>526</v>
      </c>
      <c r="B202" s="7" t="s">
        <v>168</v>
      </c>
      <c r="C202" s="572" t="s">
        <v>2923</v>
      </c>
      <c r="D202" s="5"/>
      <c r="E202" s="5"/>
      <c r="F202" s="5"/>
      <c r="G202" s="3"/>
    </row>
    <row r="203" spans="1:7" ht="15">
      <c r="A203" s="5" t="s">
        <v>527</v>
      </c>
      <c r="B203" s="7" t="s">
        <v>168</v>
      </c>
      <c r="C203" s="572" t="s">
        <v>2923</v>
      </c>
      <c r="D203" s="5"/>
      <c r="E203" s="5"/>
      <c r="F203" s="5"/>
      <c r="G203" s="3"/>
    </row>
    <row r="204" spans="1:7" ht="15">
      <c r="A204" s="5" t="s">
        <v>528</v>
      </c>
      <c r="B204" s="7" t="s">
        <v>168</v>
      </c>
      <c r="C204" s="572" t="s">
        <v>2923</v>
      </c>
      <c r="D204" s="5"/>
      <c r="E204" s="5"/>
      <c r="F204" s="5"/>
      <c r="G204" s="3"/>
    </row>
    <row r="205" spans="1:7" ht="15">
      <c r="A205" s="5" t="s">
        <v>529</v>
      </c>
      <c r="B205" s="7" t="s">
        <v>168</v>
      </c>
      <c r="C205" s="572" t="s">
        <v>2923</v>
      </c>
      <c r="D205" s="5"/>
      <c r="E205" s="5"/>
      <c r="F205" s="5"/>
      <c r="G205" s="3"/>
    </row>
    <row r="206" spans="1:7" ht="15">
      <c r="A206" s="5" t="s">
        <v>530</v>
      </c>
      <c r="B206" s="7" t="s">
        <v>168</v>
      </c>
      <c r="C206" s="572" t="s">
        <v>2923</v>
      </c>
      <c r="D206" s="5"/>
      <c r="E206" s="5"/>
      <c r="F206" s="5"/>
      <c r="G206" s="3"/>
    </row>
    <row r="207" spans="1:7" ht="15">
      <c r="A207" s="5" t="s">
        <v>531</v>
      </c>
      <c r="B207" s="5"/>
      <c r="C207" s="5"/>
      <c r="D207" s="5"/>
      <c r="E207" s="5"/>
      <c r="F207" s="5"/>
      <c r="G207" s="3"/>
    </row>
    <row r="208" spans="1:7" ht="15">
      <c r="A208" s="5" t="s">
        <v>532</v>
      </c>
      <c r="B208" s="5"/>
      <c r="C208" s="5"/>
      <c r="D208" s="5"/>
      <c r="E208" s="5"/>
      <c r="F208" s="5"/>
      <c r="G208" s="3"/>
    </row>
    <row r="209" spans="1:7" ht="15">
      <c r="A209" s="5" t="s">
        <v>533</v>
      </c>
      <c r="B209" s="5"/>
      <c r="C209" s="5"/>
      <c r="D209" s="5"/>
      <c r="E209" s="5"/>
      <c r="F209" s="5"/>
      <c r="G209" s="3"/>
    </row>
    <row r="210" spans="1:7" ht="15">
      <c r="A210" s="5" t="s">
        <v>534</v>
      </c>
      <c r="B210" s="5"/>
      <c r="C210" s="5"/>
      <c r="D210" s="5"/>
      <c r="E210" s="5"/>
      <c r="F210" s="5"/>
      <c r="G210" s="3"/>
    </row>
    <row r="211" spans="1:7" ht="15">
      <c r="A211" s="5" t="s">
        <v>535</v>
      </c>
      <c r="B211" s="5"/>
      <c r="C211" s="5"/>
      <c r="D211" s="5"/>
      <c r="E211" s="5"/>
      <c r="F211" s="5"/>
      <c r="G211" s="3"/>
    </row>
    <row r="212" spans="1:7" ht="15">
      <c r="A212" s="5"/>
      <c r="B212" s="5"/>
      <c r="C212" s="5"/>
      <c r="D212" s="5"/>
      <c r="E212" s="5"/>
      <c r="F212" s="5"/>
      <c r="G212" s="3"/>
    </row>
    <row r="213" spans="1:7" ht="15">
      <c r="A213" s="5"/>
      <c r="B213" s="5"/>
      <c r="C213" s="5"/>
      <c r="D213" s="5"/>
      <c r="E213" s="5"/>
      <c r="F213" s="5"/>
      <c r="G213" s="3"/>
    </row>
    <row r="214" spans="1:7" ht="15">
      <c r="A214" s="5"/>
      <c r="B214" s="5"/>
      <c r="C214" s="5"/>
      <c r="D214" s="5"/>
      <c r="E214" s="5"/>
      <c r="F214" s="5"/>
      <c r="G214" s="3"/>
    </row>
    <row r="215" spans="1:7" ht="15">
      <c r="A215" s="5"/>
      <c r="B215" s="5"/>
      <c r="C215" s="5"/>
      <c r="D215" s="5"/>
      <c r="E215" s="5"/>
      <c r="F215" s="5"/>
      <c r="G215" s="3"/>
    </row>
  </sheetData>
  <sheetProtection/>
  <protectedRanges>
    <protectedRange sqref="C168 C171:D178 B180:D188 B190:C211" name="Range5"/>
    <protectedRange sqref="C81:C89 B84:B89 B94:B99 C91:C99 B106:B109 C101:C109 C111:C115 B112:B115" name="Range3"/>
    <protectedRange sqref="B11:B16 C10:C16 B19:B24 C18:C24 C27:C54 C56:C58 C60:C79 B70:B79" name="Range2"/>
    <protectedRange sqref="C117 B120:D143 C146 C149:D156 B158:D166" name="Range4"/>
    <protectedRange sqref="C3" name="Public Sector Assets"/>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E36E00"/>
  </sheetPr>
  <dimension ref="A1:G384"/>
  <sheetViews>
    <sheetView zoomScale="70" zoomScaleNormal="70" zoomScalePageLayoutView="0" workbookViewId="0" topLeftCell="A1">
      <selection activeCell="B10" sqref="B10"/>
    </sheetView>
  </sheetViews>
  <sheetFormatPr defaultColWidth="11.421875" defaultRowHeight="15" outlineLevelRow="1"/>
  <cols>
    <col min="1" max="1" width="16.28125" style="0" customWidth="1"/>
    <col min="2" max="2" width="89.8515625" style="5" bestFit="1" customWidth="1"/>
    <col min="3" max="3" width="134.7109375" style="16" customWidth="1"/>
    <col min="4" max="6" width="11.421875" style="16" customWidth="1"/>
    <col min="7" max="7" width="96.57421875" style="16" customWidth="1"/>
    <col min="8" max="13" width="11.421875" style="16" customWidth="1"/>
  </cols>
  <sheetData>
    <row r="1" spans="1:3" ht="31.5">
      <c r="A1" s="22" t="s">
        <v>2991</v>
      </c>
      <c r="B1" s="22"/>
      <c r="C1" s="580" t="s">
        <v>150</v>
      </c>
    </row>
    <row r="2" spans="2:3" ht="15">
      <c r="B2" s="3"/>
      <c r="C2" s="3"/>
    </row>
    <row r="3" spans="1:3" ht="15">
      <c r="A3" s="74" t="s">
        <v>2801</v>
      </c>
      <c r="B3" s="47"/>
      <c r="C3" s="3"/>
    </row>
    <row r="4" ht="15">
      <c r="C4" s="3"/>
    </row>
    <row r="5" spans="1:3" ht="37.5">
      <c r="A5" s="21" t="s">
        <v>2962</v>
      </c>
      <c r="B5" s="21" t="s">
        <v>2682</v>
      </c>
      <c r="C5" s="20" t="s">
        <v>2799</v>
      </c>
    </row>
    <row r="6" spans="1:3" ht="30">
      <c r="A6" s="68" t="s">
        <v>2653</v>
      </c>
      <c r="B6" s="13" t="s">
        <v>2979</v>
      </c>
      <c r="C6" s="5" t="s">
        <v>1871</v>
      </c>
    </row>
    <row r="7" spans="1:3" ht="30">
      <c r="A7" s="68" t="s">
        <v>2654</v>
      </c>
      <c r="B7" s="13" t="s">
        <v>2980</v>
      </c>
      <c r="C7" s="5" t="s">
        <v>1872</v>
      </c>
    </row>
    <row r="8" spans="1:3" ht="15">
      <c r="A8" s="68" t="s">
        <v>2655</v>
      </c>
      <c r="B8" s="13" t="s">
        <v>2981</v>
      </c>
      <c r="C8" s="5" t="s">
        <v>1873</v>
      </c>
    </row>
    <row r="9" spans="1:3" ht="15">
      <c r="A9" s="68" t="s">
        <v>2656</v>
      </c>
      <c r="B9" s="13" t="s">
        <v>2800</v>
      </c>
      <c r="C9" s="5" t="s">
        <v>2733</v>
      </c>
    </row>
    <row r="10" spans="1:3" ht="44.25" customHeight="1">
      <c r="A10" s="68" t="s">
        <v>2657</v>
      </c>
      <c r="B10" s="13" t="s">
        <v>563</v>
      </c>
      <c r="C10" s="118" t="s">
        <v>2732</v>
      </c>
    </row>
    <row r="11" spans="1:3" ht="75">
      <c r="A11" s="68" t="s">
        <v>2658</v>
      </c>
      <c r="B11" s="13" t="s">
        <v>2988</v>
      </c>
      <c r="C11" s="118" t="s">
        <v>1321</v>
      </c>
    </row>
    <row r="12" spans="1:3" ht="60">
      <c r="A12" s="68" t="s">
        <v>2659</v>
      </c>
      <c r="B12" s="13" t="s">
        <v>2983</v>
      </c>
      <c r="C12" s="5" t="s">
        <v>1874</v>
      </c>
    </row>
    <row r="13" spans="1:3" ht="30">
      <c r="A13" s="68" t="s">
        <v>2660</v>
      </c>
      <c r="B13" s="13" t="s">
        <v>2997</v>
      </c>
      <c r="C13" s="118" t="s">
        <v>2734</v>
      </c>
    </row>
    <row r="14" spans="1:3" ht="30">
      <c r="A14" s="68" t="s">
        <v>2661</v>
      </c>
      <c r="B14" s="13" t="s">
        <v>2998</v>
      </c>
      <c r="C14" s="5" t="s">
        <v>1875</v>
      </c>
    </row>
    <row r="15" spans="1:3" ht="45">
      <c r="A15" s="68" t="s">
        <v>2662</v>
      </c>
      <c r="B15" s="13" t="s">
        <v>2982</v>
      </c>
      <c r="C15" s="5" t="s">
        <v>1876</v>
      </c>
    </row>
    <row r="16" spans="1:3" ht="120">
      <c r="A16" s="68" t="s">
        <v>2663</v>
      </c>
      <c r="B16" s="15" t="s">
        <v>2999</v>
      </c>
      <c r="C16" s="5" t="s">
        <v>1870</v>
      </c>
    </row>
    <row r="17" spans="1:7" ht="285">
      <c r="A17" s="68" t="s">
        <v>2664</v>
      </c>
      <c r="B17" s="15" t="s">
        <v>2890</v>
      </c>
      <c r="C17" s="5" t="s">
        <v>1902</v>
      </c>
      <c r="G17" s="117"/>
    </row>
    <row r="18" spans="1:3" ht="225">
      <c r="A18" s="68"/>
      <c r="B18" s="15"/>
      <c r="C18" s="5" t="s">
        <v>1869</v>
      </c>
    </row>
    <row r="19" spans="1:3" ht="15">
      <c r="A19" s="68" t="s">
        <v>2665</v>
      </c>
      <c r="B19" s="15" t="s">
        <v>2887</v>
      </c>
      <c r="C19" s="5" t="s">
        <v>1868</v>
      </c>
    </row>
    <row r="20" spans="1:3" ht="15" hidden="1" outlineLevel="1">
      <c r="A20" s="68" t="s">
        <v>2666</v>
      </c>
      <c r="B20" s="15" t="s">
        <v>2685</v>
      </c>
      <c r="C20" s="5"/>
    </row>
    <row r="21" spans="1:3" ht="15" hidden="1" outlineLevel="1">
      <c r="A21" s="68" t="s">
        <v>2667</v>
      </c>
      <c r="B21" s="49"/>
      <c r="C21" s="5"/>
    </row>
    <row r="22" spans="1:3" ht="15" hidden="1" outlineLevel="1">
      <c r="A22" s="68" t="s">
        <v>2668</v>
      </c>
      <c r="B22" s="49"/>
      <c r="C22" s="5"/>
    </row>
    <row r="23" spans="1:3" ht="15" hidden="1" outlineLevel="1">
      <c r="A23" s="68" t="s">
        <v>2669</v>
      </c>
      <c r="B23" s="49"/>
      <c r="C23" s="5"/>
    </row>
    <row r="24" spans="1:3" ht="15" hidden="1" outlineLevel="1">
      <c r="A24" s="68" t="s">
        <v>2670</v>
      </c>
      <c r="B24" s="49"/>
      <c r="C24" s="5"/>
    </row>
    <row r="25" spans="1:3" ht="18.75" collapsed="1">
      <c r="A25" s="21"/>
      <c r="B25" s="21" t="s">
        <v>2683</v>
      </c>
      <c r="C25" s="20" t="s">
        <v>2899</v>
      </c>
    </row>
    <row r="26" spans="1:3" ht="15">
      <c r="A26" s="68" t="s">
        <v>2671</v>
      </c>
      <c r="B26" s="15" t="s">
        <v>2900</v>
      </c>
      <c r="C26" s="5" t="s">
        <v>2922</v>
      </c>
    </row>
    <row r="27" spans="1:3" ht="15">
      <c r="A27" s="68" t="s">
        <v>2672</v>
      </c>
      <c r="B27" s="15" t="s">
        <v>2901</v>
      </c>
      <c r="C27" s="5" t="s">
        <v>2923</v>
      </c>
    </row>
    <row r="28" spans="1:3" ht="15">
      <c r="A28" s="68" t="s">
        <v>2673</v>
      </c>
      <c r="B28" s="15" t="s">
        <v>2902</v>
      </c>
      <c r="C28" s="5" t="s">
        <v>2924</v>
      </c>
    </row>
    <row r="29" spans="1:3" ht="15" hidden="1" outlineLevel="1">
      <c r="A29" s="68" t="s">
        <v>2671</v>
      </c>
      <c r="B29" s="7"/>
      <c r="C29" s="5"/>
    </row>
    <row r="30" spans="1:3" ht="15" hidden="1" outlineLevel="1">
      <c r="A30" s="68" t="s">
        <v>2674</v>
      </c>
      <c r="B30" s="7"/>
      <c r="C30" s="5"/>
    </row>
    <row r="31" spans="1:3" ht="15" hidden="1" outlineLevel="1">
      <c r="A31" s="68" t="s">
        <v>2675</v>
      </c>
      <c r="B31" s="15"/>
      <c r="C31" s="5"/>
    </row>
    <row r="32" spans="1:3" ht="18.75" collapsed="1">
      <c r="A32" s="21"/>
      <c r="B32" s="21" t="s">
        <v>2684</v>
      </c>
      <c r="C32" s="20" t="s">
        <v>2799</v>
      </c>
    </row>
    <row r="33" spans="1:3" ht="15">
      <c r="A33" s="68" t="s">
        <v>2676</v>
      </c>
      <c r="B33" s="13" t="s">
        <v>2802</v>
      </c>
      <c r="C33" s="5"/>
    </row>
    <row r="34" spans="1:2" ht="15">
      <c r="A34" s="68" t="s">
        <v>2677</v>
      </c>
      <c r="B34" s="7"/>
    </row>
    <row r="35" spans="1:2" ht="15">
      <c r="A35" s="68" t="s">
        <v>2678</v>
      </c>
      <c r="B35" s="7"/>
    </row>
    <row r="36" spans="1:2" ht="15">
      <c r="A36" s="68" t="s">
        <v>2679</v>
      </c>
      <c r="B36" s="7"/>
    </row>
    <row r="37" spans="1:2" ht="15">
      <c r="A37" s="68" t="s">
        <v>2680</v>
      </c>
      <c r="B37" s="7"/>
    </row>
    <row r="38" spans="1:2" ht="15">
      <c r="A38" s="68" t="s">
        <v>2681</v>
      </c>
      <c r="B38" s="7"/>
    </row>
    <row r="39" ht="15">
      <c r="B39" s="7"/>
    </row>
    <row r="40" ht="15">
      <c r="B40" s="7"/>
    </row>
    <row r="41" ht="15">
      <c r="B41" s="7"/>
    </row>
    <row r="42" ht="15">
      <c r="B42" s="7"/>
    </row>
    <row r="43" ht="15">
      <c r="B43" s="7"/>
    </row>
    <row r="44" ht="15">
      <c r="B44" s="7"/>
    </row>
    <row r="45" ht="15">
      <c r="B45" s="7"/>
    </row>
    <row r="46" ht="15">
      <c r="B46" s="7"/>
    </row>
    <row r="47" ht="15">
      <c r="B47" s="7"/>
    </row>
    <row r="48" ht="15">
      <c r="B48" s="7"/>
    </row>
    <row r="49" ht="15">
      <c r="B49" s="7"/>
    </row>
    <row r="50" ht="15">
      <c r="B50" s="7"/>
    </row>
    <row r="51" ht="15">
      <c r="B51" s="7"/>
    </row>
    <row r="52" ht="15">
      <c r="B52" s="7"/>
    </row>
    <row r="53" ht="15">
      <c r="B53" s="7"/>
    </row>
    <row r="54" ht="15">
      <c r="B54" s="7"/>
    </row>
    <row r="55" ht="15">
      <c r="B55" s="7"/>
    </row>
    <row r="56" ht="15">
      <c r="B56" s="7"/>
    </row>
    <row r="57" ht="15">
      <c r="B57" s="7"/>
    </row>
    <row r="58" ht="15">
      <c r="B58" s="7"/>
    </row>
    <row r="59" ht="15">
      <c r="B59" s="7"/>
    </row>
    <row r="60" ht="15">
      <c r="B60" s="7"/>
    </row>
    <row r="61" ht="15">
      <c r="B61" s="7"/>
    </row>
    <row r="62" ht="15">
      <c r="B62" s="7"/>
    </row>
    <row r="63" ht="15">
      <c r="B63" s="7"/>
    </row>
    <row r="64" ht="15">
      <c r="B64" s="7"/>
    </row>
    <row r="65" ht="15">
      <c r="B65" s="7"/>
    </row>
    <row r="66" ht="15">
      <c r="B66" s="7"/>
    </row>
    <row r="67" ht="15">
      <c r="B67" s="7"/>
    </row>
    <row r="68" ht="15">
      <c r="B68" s="7"/>
    </row>
    <row r="69" ht="15">
      <c r="B69" s="7"/>
    </row>
    <row r="70" ht="15">
      <c r="B70" s="7"/>
    </row>
    <row r="71" ht="15">
      <c r="B71" s="7"/>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7"/>
    </row>
    <row r="84" ht="15">
      <c r="B84" s="3"/>
    </row>
    <row r="85" ht="15">
      <c r="B85" s="3"/>
    </row>
    <row r="86" ht="15">
      <c r="B86" s="3"/>
    </row>
    <row r="87" ht="15">
      <c r="B87" s="3"/>
    </row>
    <row r="88" ht="15">
      <c r="B88" s="3"/>
    </row>
    <row r="89" ht="15">
      <c r="B89" s="3"/>
    </row>
    <row r="90" ht="15">
      <c r="B90" s="3"/>
    </row>
    <row r="91" ht="15">
      <c r="B91" s="3"/>
    </row>
    <row r="92" ht="15">
      <c r="B92" s="3"/>
    </row>
    <row r="93" ht="15">
      <c r="B93" s="3"/>
    </row>
    <row r="94" ht="15">
      <c r="B94" s="7"/>
    </row>
    <row r="95" ht="15">
      <c r="B95" s="7"/>
    </row>
    <row r="96" ht="15">
      <c r="B96" s="7"/>
    </row>
    <row r="97" ht="15">
      <c r="B97" s="7"/>
    </row>
    <row r="98" ht="15">
      <c r="B98" s="7"/>
    </row>
    <row r="99" ht="15">
      <c r="B99" s="7"/>
    </row>
    <row r="100" ht="15">
      <c r="B100" s="7"/>
    </row>
    <row r="101" ht="15">
      <c r="B101" s="7"/>
    </row>
    <row r="102" ht="15">
      <c r="B102" s="9"/>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1" ht="15">
      <c r="B121" s="7"/>
    </row>
    <row r="122" ht="15">
      <c r="B122" s="7"/>
    </row>
    <row r="123" ht="15">
      <c r="B123" s="7"/>
    </row>
    <row r="128" ht="15">
      <c r="B128" s="4"/>
    </row>
    <row r="129" ht="15">
      <c r="B129" s="6"/>
    </row>
    <row r="135" ht="15">
      <c r="B135" s="15"/>
    </row>
    <row r="136" ht="15">
      <c r="B136"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row r="246" ht="15">
      <c r="B246" s="13"/>
    </row>
    <row r="247" ht="15">
      <c r="B247" s="7"/>
    </row>
    <row r="248" ht="15">
      <c r="B248" s="7"/>
    </row>
    <row r="251" ht="15">
      <c r="B251" s="7"/>
    </row>
    <row r="267" ht="15">
      <c r="B267" s="13"/>
    </row>
    <row r="297" ht="15">
      <c r="B297" s="4"/>
    </row>
    <row r="298" ht="15">
      <c r="B298"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11" ht="15">
      <c r="B311" s="7"/>
    </row>
    <row r="323" ht="15">
      <c r="B323" s="7"/>
    </row>
    <row r="324" ht="15">
      <c r="B324" s="7"/>
    </row>
    <row r="325" ht="15">
      <c r="B325" s="7"/>
    </row>
    <row r="326" ht="15">
      <c r="B326" s="7"/>
    </row>
    <row r="327" ht="15">
      <c r="B327" s="7"/>
    </row>
    <row r="328" ht="15">
      <c r="B328" s="7"/>
    </row>
    <row r="329" ht="15">
      <c r="B329" s="7"/>
    </row>
    <row r="330" ht="15">
      <c r="B330" s="7"/>
    </row>
    <row r="331" ht="15">
      <c r="B331" s="7"/>
    </row>
    <row r="333" ht="15">
      <c r="B333" s="7"/>
    </row>
    <row r="334" ht="15">
      <c r="B334" s="7"/>
    </row>
    <row r="335" ht="15">
      <c r="B335" s="7"/>
    </row>
    <row r="336" ht="15">
      <c r="B336" s="7"/>
    </row>
    <row r="337" ht="15">
      <c r="B337" s="7"/>
    </row>
    <row r="339" ht="15">
      <c r="B339" s="7"/>
    </row>
    <row r="342" ht="15">
      <c r="B342" s="7"/>
    </row>
    <row r="345" ht="15">
      <c r="B345" s="7"/>
    </row>
    <row r="346" ht="15">
      <c r="B346" s="7"/>
    </row>
    <row r="347" ht="15">
      <c r="B347" s="7"/>
    </row>
    <row r="348" ht="15">
      <c r="B348" s="7"/>
    </row>
    <row r="349" ht="15">
      <c r="B349" s="7"/>
    </row>
    <row r="350" ht="15">
      <c r="B350" s="7"/>
    </row>
    <row r="351" ht="15">
      <c r="B351" s="7"/>
    </row>
    <row r="352" ht="15">
      <c r="B352" s="7"/>
    </row>
    <row r="353" ht="15">
      <c r="B353" s="7"/>
    </row>
    <row r="354" ht="15">
      <c r="B354" s="7"/>
    </row>
    <row r="355" ht="15">
      <c r="B355" s="7"/>
    </row>
    <row r="356" ht="15">
      <c r="B356" s="7"/>
    </row>
    <row r="357" ht="15">
      <c r="B357" s="7"/>
    </row>
    <row r="358" ht="15">
      <c r="B358" s="7"/>
    </row>
    <row r="359" ht="15">
      <c r="B359" s="7"/>
    </row>
    <row r="360" ht="15">
      <c r="B360" s="7"/>
    </row>
    <row r="361" ht="15">
      <c r="B361" s="7"/>
    </row>
    <row r="362" ht="15">
      <c r="B362" s="7"/>
    </row>
    <row r="363" ht="15">
      <c r="B363" s="7"/>
    </row>
    <row r="367" ht="15">
      <c r="B367" s="4"/>
    </row>
    <row r="384" ht="15">
      <c r="B384" s="17"/>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theme="3"/>
  </sheetPr>
  <dimension ref="A1:K223"/>
  <sheetViews>
    <sheetView zoomScalePageLayoutView="0" workbookViewId="0" topLeftCell="A19">
      <selection activeCell="H9" sqref="H9"/>
    </sheetView>
  </sheetViews>
  <sheetFormatPr defaultColWidth="11.421875" defaultRowHeight="15"/>
  <cols>
    <col min="1" max="1" width="5.421875" style="138" customWidth="1"/>
    <col min="2" max="2" width="20.7109375" style="134" customWidth="1"/>
    <col min="3" max="3" width="19.57421875" style="134" customWidth="1"/>
    <col min="4" max="4" width="15.28125" style="134" customWidth="1"/>
    <col min="5" max="5" width="15.140625" style="134" customWidth="1"/>
    <col min="6" max="6" width="18.7109375" style="134" customWidth="1"/>
    <col min="7" max="7" width="14.28125" style="134" customWidth="1"/>
    <col min="8" max="8" width="12.140625" style="134" customWidth="1"/>
    <col min="9" max="9" width="10.7109375" style="134" customWidth="1"/>
    <col min="10" max="16384" width="11.421875" style="134" customWidth="1"/>
  </cols>
  <sheetData>
    <row r="1" spans="1:10" s="224" customFormat="1" ht="20.25" customHeight="1">
      <c r="A1" s="298"/>
      <c r="B1" s="299" t="s">
        <v>1041</v>
      </c>
      <c r="C1" s="300"/>
      <c r="D1" s="300"/>
      <c r="E1" s="300"/>
      <c r="F1" s="300"/>
      <c r="G1" s="300"/>
      <c r="H1" s="300"/>
      <c r="I1" s="300"/>
      <c r="J1" s="300"/>
    </row>
    <row r="3" spans="2:5" ht="12.75">
      <c r="B3" s="136" t="s">
        <v>1040</v>
      </c>
      <c r="C3" s="301" t="s">
        <v>2686</v>
      </c>
      <c r="D3" s="143"/>
      <c r="E3" s="225"/>
    </row>
    <row r="4" spans="2:4" ht="12.75">
      <c r="B4" s="136" t="s">
        <v>1039</v>
      </c>
      <c r="C4" s="302" t="s">
        <v>569</v>
      </c>
      <c r="D4" s="134" t="s">
        <v>1038</v>
      </c>
    </row>
    <row r="6" ht="12.75">
      <c r="C6" s="182"/>
    </row>
    <row r="7" spans="1:10" s="224" customFormat="1" ht="20.25" customHeight="1">
      <c r="A7" s="298">
        <v>1</v>
      </c>
      <c r="B7" s="299" t="s">
        <v>1037</v>
      </c>
      <c r="C7" s="300"/>
      <c r="D7" s="300"/>
      <c r="E7" s="300"/>
      <c r="F7" s="300"/>
      <c r="G7" s="300"/>
      <c r="H7" s="300"/>
      <c r="I7" s="300"/>
      <c r="J7" s="300"/>
    </row>
    <row r="10" spans="1:8" ht="12.75">
      <c r="A10" s="138" t="s">
        <v>1036</v>
      </c>
      <c r="B10" s="303" t="s">
        <v>1035</v>
      </c>
      <c r="C10" s="304"/>
      <c r="D10" s="304"/>
      <c r="E10" s="305" t="s">
        <v>1033</v>
      </c>
      <c r="F10" s="143"/>
      <c r="G10" s="143"/>
      <c r="H10" s="225"/>
    </row>
    <row r="11" spans="2:8" ht="12.75">
      <c r="B11" s="303" t="s">
        <v>1034</v>
      </c>
      <c r="C11" s="304"/>
      <c r="D11" s="304"/>
      <c r="E11" s="305" t="s">
        <v>1033</v>
      </c>
      <c r="F11" s="143"/>
      <c r="G11" s="143"/>
      <c r="H11" s="225"/>
    </row>
    <row r="12" spans="2:8" ht="12.75">
      <c r="B12" s="306" t="s">
        <v>1032</v>
      </c>
      <c r="C12" s="307"/>
      <c r="D12" s="307"/>
      <c r="E12" s="308" t="s">
        <v>1031</v>
      </c>
      <c r="F12" s="226"/>
      <c r="G12" s="226"/>
      <c r="H12" s="174"/>
    </row>
    <row r="13" spans="1:9" s="160" customFormat="1" ht="12.75">
      <c r="A13" s="165"/>
      <c r="B13" s="159"/>
      <c r="C13" s="159"/>
      <c r="D13" s="159"/>
      <c r="E13" s="159"/>
      <c r="F13" s="163"/>
      <c r="G13" s="146"/>
      <c r="H13" s="146"/>
      <c r="I13" s="146"/>
    </row>
    <row r="14" spans="1:9" s="160" customFormat="1" ht="12.75">
      <c r="A14" s="165"/>
      <c r="B14" s="159"/>
      <c r="C14" s="159"/>
      <c r="D14" s="159"/>
      <c r="E14" s="159"/>
      <c r="F14" s="163"/>
      <c r="G14" s="146"/>
      <c r="H14" s="146"/>
      <c r="I14" s="146"/>
    </row>
    <row r="15" spans="1:9" ht="12.75">
      <c r="A15" s="138" t="s">
        <v>1030</v>
      </c>
      <c r="B15" s="167"/>
      <c r="C15" s="167"/>
      <c r="D15" s="167"/>
      <c r="E15" s="167"/>
      <c r="F15" s="309" t="s">
        <v>993</v>
      </c>
      <c r="G15" s="309" t="s">
        <v>992</v>
      </c>
      <c r="H15" s="133" t="s">
        <v>991</v>
      </c>
      <c r="I15" s="141"/>
    </row>
    <row r="16" spans="2:9" ht="12.75">
      <c r="B16" s="310" t="s">
        <v>1029</v>
      </c>
      <c r="C16" s="311"/>
      <c r="D16" s="312"/>
      <c r="E16" s="313" t="s">
        <v>989</v>
      </c>
      <c r="F16" s="264" t="s">
        <v>1839</v>
      </c>
      <c r="G16" s="264" t="s">
        <v>1897</v>
      </c>
      <c r="H16" s="267" t="s">
        <v>984</v>
      </c>
      <c r="I16" s="141"/>
    </row>
    <row r="17" spans="2:9" ht="12.75">
      <c r="B17" s="314"/>
      <c r="C17" s="315"/>
      <c r="D17" s="316"/>
      <c r="E17" s="317" t="s">
        <v>988</v>
      </c>
      <c r="F17" s="265" t="s">
        <v>570</v>
      </c>
      <c r="G17" s="265" t="s">
        <v>1897</v>
      </c>
      <c r="H17" s="268" t="s">
        <v>984</v>
      </c>
      <c r="I17" s="141"/>
    </row>
    <row r="18" spans="2:9" ht="12.75">
      <c r="B18" s="306"/>
      <c r="C18" s="307"/>
      <c r="D18" s="318"/>
      <c r="E18" s="319" t="s">
        <v>986</v>
      </c>
      <c r="F18" s="266" t="s">
        <v>1839</v>
      </c>
      <c r="G18" s="266" t="s">
        <v>1897</v>
      </c>
      <c r="H18" s="269" t="s">
        <v>984</v>
      </c>
      <c r="I18" s="141"/>
    </row>
    <row r="19" spans="1:9" s="160" customFormat="1" ht="12.75">
      <c r="A19" s="165"/>
      <c r="B19" s="167"/>
      <c r="C19" s="167"/>
      <c r="D19" s="167"/>
      <c r="E19" s="167"/>
      <c r="F19" s="290"/>
      <c r="G19" s="290"/>
      <c r="H19" s="290"/>
      <c r="I19" s="146"/>
    </row>
    <row r="20" spans="1:9" s="160" customFormat="1" ht="12.75">
      <c r="A20" s="165"/>
      <c r="B20" s="167"/>
      <c r="C20" s="167"/>
      <c r="D20" s="167"/>
      <c r="E20" s="167"/>
      <c r="F20" s="290"/>
      <c r="G20" s="290"/>
      <c r="H20" s="290"/>
      <c r="I20" s="146"/>
    </row>
    <row r="21" spans="1:9" s="160" customFormat="1" ht="12.75">
      <c r="A21" s="165" t="s">
        <v>1028</v>
      </c>
      <c r="B21" s="141"/>
      <c r="C21" s="141"/>
      <c r="E21" s="141"/>
      <c r="F21" s="309" t="s">
        <v>993</v>
      </c>
      <c r="G21" s="309" t="s">
        <v>1027</v>
      </c>
      <c r="H21" s="309" t="s">
        <v>991</v>
      </c>
      <c r="I21" s="146"/>
    </row>
    <row r="22" spans="2:9" s="160" customFormat="1" ht="12.75">
      <c r="B22" s="310" t="s">
        <v>1026</v>
      </c>
      <c r="C22" s="311"/>
      <c r="D22" s="312"/>
      <c r="E22" s="313" t="s">
        <v>989</v>
      </c>
      <c r="F22" s="264" t="s">
        <v>1025</v>
      </c>
      <c r="G22" s="264"/>
      <c r="H22" s="264"/>
      <c r="I22" s="146"/>
    </row>
    <row r="23" spans="1:9" s="160" customFormat="1" ht="12.75">
      <c r="A23" s="165"/>
      <c r="B23" s="314"/>
      <c r="C23" s="315"/>
      <c r="D23" s="316"/>
      <c r="E23" s="317" t="s">
        <v>988</v>
      </c>
      <c r="F23" s="265" t="s">
        <v>1025</v>
      </c>
      <c r="G23" s="265"/>
      <c r="H23" s="265"/>
      <c r="I23" s="146"/>
    </row>
    <row r="24" spans="1:9" s="160" customFormat="1" ht="12.75">
      <c r="A24" s="165"/>
      <c r="B24" s="306"/>
      <c r="C24" s="307"/>
      <c r="D24" s="318"/>
      <c r="E24" s="319" t="s">
        <v>986</v>
      </c>
      <c r="F24" s="266" t="s">
        <v>1025</v>
      </c>
      <c r="G24" s="266"/>
      <c r="H24" s="266"/>
      <c r="I24" s="146"/>
    </row>
    <row r="25" spans="1:9" s="160" customFormat="1" ht="12.75">
      <c r="A25" s="165"/>
      <c r="B25" s="167"/>
      <c r="C25" s="167"/>
      <c r="D25" s="167"/>
      <c r="E25" s="167"/>
      <c r="F25" s="290"/>
      <c r="G25" s="290"/>
      <c r="H25" s="290"/>
      <c r="I25" s="146"/>
    </row>
    <row r="26" spans="1:9" s="160" customFormat="1" ht="12.75">
      <c r="A26" s="165"/>
      <c r="B26" s="167"/>
      <c r="C26" s="167"/>
      <c r="D26" s="167"/>
      <c r="E26" s="167"/>
      <c r="F26" s="290"/>
      <c r="G26" s="290"/>
      <c r="H26" s="290"/>
      <c r="I26" s="146"/>
    </row>
    <row r="27" spans="1:7" ht="12.75">
      <c r="A27" s="138" t="s">
        <v>1024</v>
      </c>
      <c r="B27" s="310" t="s">
        <v>1023</v>
      </c>
      <c r="C27" s="320"/>
      <c r="D27" s="380">
        <v>0.15</v>
      </c>
      <c r="E27" s="141"/>
      <c r="F27" s="321"/>
      <c r="G27" s="141"/>
    </row>
    <row r="28" spans="2:4" ht="12.75">
      <c r="B28" s="306"/>
      <c r="C28" s="322" t="s">
        <v>1022</v>
      </c>
      <c r="D28" s="227">
        <v>43008</v>
      </c>
    </row>
    <row r="31" spans="1:10" s="224" customFormat="1" ht="20.25" customHeight="1">
      <c r="A31" s="298">
        <v>2</v>
      </c>
      <c r="B31" s="299" t="s">
        <v>1021</v>
      </c>
      <c r="C31" s="300"/>
      <c r="D31" s="300"/>
      <c r="E31" s="300"/>
      <c r="F31" s="300"/>
      <c r="G31" s="300"/>
      <c r="H31" s="300"/>
      <c r="I31" s="300"/>
      <c r="J31" s="300"/>
    </row>
    <row r="32" ht="12.75">
      <c r="A32" s="177"/>
    </row>
    <row r="33" ht="12.75">
      <c r="A33" s="177"/>
    </row>
    <row r="34" spans="1:2" s="137" customFormat="1" ht="12.75">
      <c r="A34" s="177" t="s">
        <v>1020</v>
      </c>
      <c r="B34" s="142" t="s">
        <v>1019</v>
      </c>
    </row>
    <row r="35" spans="1:2" s="137" customFormat="1" ht="12.75">
      <c r="A35" s="177"/>
      <c r="B35" s="142"/>
    </row>
    <row r="36" spans="1:8" ht="12.75">
      <c r="A36" s="177"/>
      <c r="B36" s="303" t="s">
        <v>1018</v>
      </c>
      <c r="C36" s="304"/>
      <c r="D36" s="323"/>
      <c r="E36" s="324" t="s">
        <v>2686</v>
      </c>
      <c r="F36" s="325"/>
      <c r="G36" s="143"/>
      <c r="H36" s="225"/>
    </row>
    <row r="37" spans="1:8" ht="12.75">
      <c r="A37" s="177"/>
      <c r="B37" s="303" t="s">
        <v>1017</v>
      </c>
      <c r="C37" s="304"/>
      <c r="D37" s="323"/>
      <c r="E37" s="324" t="s">
        <v>1016</v>
      </c>
      <c r="F37" s="325"/>
      <c r="G37" s="143"/>
      <c r="H37" s="225"/>
    </row>
    <row r="38" spans="1:8" ht="12.75">
      <c r="A38" s="177"/>
      <c r="B38" s="303" t="s">
        <v>1015</v>
      </c>
      <c r="C38" s="304"/>
      <c r="D38" s="323"/>
      <c r="E38" s="326" t="s">
        <v>1014</v>
      </c>
      <c r="F38" s="325"/>
      <c r="G38" s="143"/>
      <c r="H38" s="225"/>
    </row>
    <row r="39" spans="1:6" s="160" customFormat="1" ht="12.75">
      <c r="A39" s="327"/>
      <c r="B39" s="159"/>
      <c r="C39" s="159"/>
      <c r="D39" s="159"/>
      <c r="E39" s="229"/>
      <c r="F39" s="230"/>
    </row>
    <row r="40" spans="1:8" ht="12.75">
      <c r="A40" s="177"/>
      <c r="B40" s="303" t="s">
        <v>1013</v>
      </c>
      <c r="C40" s="304"/>
      <c r="D40" s="304"/>
      <c r="E40" s="326" t="s">
        <v>2689</v>
      </c>
      <c r="F40" s="325"/>
      <c r="G40" s="143"/>
      <c r="H40" s="225"/>
    </row>
    <row r="41" spans="1:8" ht="12.75">
      <c r="A41" s="177"/>
      <c r="B41" s="314" t="s">
        <v>1012</v>
      </c>
      <c r="C41" s="315"/>
      <c r="D41" s="315"/>
      <c r="E41" s="328" t="s">
        <v>2688</v>
      </c>
      <c r="F41" s="325"/>
      <c r="G41" s="143"/>
      <c r="H41" s="225"/>
    </row>
    <row r="42" spans="1:11" s="160" customFormat="1" ht="12.75">
      <c r="A42" s="327"/>
      <c r="B42" s="303" t="s">
        <v>1011</v>
      </c>
      <c r="C42" s="304"/>
      <c r="D42" s="304"/>
      <c r="E42" s="328" t="s">
        <v>2688</v>
      </c>
      <c r="F42" s="325"/>
      <c r="G42" s="243"/>
      <c r="H42" s="329"/>
      <c r="K42" s="134"/>
    </row>
    <row r="43" spans="1:2" ht="12.75">
      <c r="A43" s="177"/>
      <c r="B43" s="166"/>
    </row>
    <row r="44" spans="1:2" ht="12.75">
      <c r="A44" s="177"/>
      <c r="B44" s="166"/>
    </row>
    <row r="45" spans="1:2" s="137" customFormat="1" ht="12.75">
      <c r="A45" s="177" t="s">
        <v>1010</v>
      </c>
      <c r="B45" s="142" t="s">
        <v>1009</v>
      </c>
    </row>
    <row r="46" spans="1:2" s="137" customFormat="1" ht="12.75">
      <c r="A46" s="177"/>
      <c r="B46" s="142"/>
    </row>
    <row r="47" spans="1:7" s="137" customFormat="1" ht="12.75">
      <c r="A47" s="177"/>
      <c r="B47" s="142"/>
      <c r="C47" s="167"/>
      <c r="E47" s="330" t="s">
        <v>2736</v>
      </c>
      <c r="F47" s="330" t="s">
        <v>1008</v>
      </c>
      <c r="G47" s="331"/>
    </row>
    <row r="48" spans="1:7" s="137" customFormat="1" ht="26.25" customHeight="1">
      <c r="A48" s="177"/>
      <c r="B48" s="142"/>
      <c r="C48" s="167"/>
      <c r="E48" s="332" t="s">
        <v>1007</v>
      </c>
      <c r="F48" s="332" t="s">
        <v>1006</v>
      </c>
      <c r="G48" s="331"/>
    </row>
    <row r="49" spans="1:7" ht="12.75">
      <c r="A49" s="177"/>
      <c r="B49" s="333" t="s">
        <v>1005</v>
      </c>
      <c r="C49" s="334" t="s">
        <v>1004</v>
      </c>
      <c r="D49" s="335"/>
      <c r="E49" s="246">
        <v>0</v>
      </c>
      <c r="F49" s="246">
        <v>0</v>
      </c>
      <c r="G49" s="141"/>
    </row>
    <row r="50" spans="1:7" s="160" customFormat="1" ht="12.75">
      <c r="A50" s="327"/>
      <c r="B50" s="336"/>
      <c r="C50" s="317" t="s">
        <v>1003</v>
      </c>
      <c r="D50" s="337"/>
      <c r="E50" s="247">
        <v>0</v>
      </c>
      <c r="F50" s="247">
        <v>0</v>
      </c>
      <c r="G50" s="146"/>
    </row>
    <row r="51" spans="1:7" ht="12.75">
      <c r="A51" s="177"/>
      <c r="B51" s="336"/>
      <c r="C51" s="317" t="s">
        <v>1002</v>
      </c>
      <c r="D51" s="338"/>
      <c r="E51" s="247">
        <f>SUM(D128:J128)</f>
        <v>30418.334833866887</v>
      </c>
      <c r="F51" s="247">
        <v>0</v>
      </c>
      <c r="G51" s="141"/>
    </row>
    <row r="52" spans="1:7" ht="12.75">
      <c r="A52" s="177"/>
      <c r="B52" s="339"/>
      <c r="C52" s="319" t="s">
        <v>1890</v>
      </c>
      <c r="D52" s="340"/>
      <c r="E52" s="248">
        <v>0</v>
      </c>
      <c r="F52" s="248">
        <v>0</v>
      </c>
      <c r="G52" s="141"/>
    </row>
    <row r="53" spans="1:7" ht="12.75">
      <c r="A53" s="177"/>
      <c r="B53" s="303"/>
      <c r="C53" s="341" t="s">
        <v>2736</v>
      </c>
      <c r="D53" s="304"/>
      <c r="E53" s="231">
        <f>SUM(E49:E52)</f>
        <v>30418.334833866887</v>
      </c>
      <c r="F53" s="231">
        <f>SUM(F49:F52)</f>
        <v>0</v>
      </c>
      <c r="G53" s="141"/>
    </row>
    <row r="54" ht="12.75">
      <c r="A54" s="177"/>
    </row>
    <row r="55" spans="1:5" ht="12.75">
      <c r="A55" s="177"/>
      <c r="B55" s="303" t="s">
        <v>976</v>
      </c>
      <c r="C55" s="304"/>
      <c r="D55" s="304"/>
      <c r="E55" s="231">
        <v>23002</v>
      </c>
    </row>
    <row r="56" ht="12.75">
      <c r="A56" s="177"/>
    </row>
    <row r="57" ht="12.75">
      <c r="A57" s="177"/>
    </row>
    <row r="58" spans="1:2" s="137" customFormat="1" ht="12.75">
      <c r="A58" s="177" t="s">
        <v>1001</v>
      </c>
      <c r="B58" s="142" t="s">
        <v>1000</v>
      </c>
    </row>
    <row r="59" spans="1:2" s="137" customFormat="1" ht="12.75">
      <c r="A59" s="177"/>
      <c r="B59" s="142"/>
    </row>
    <row r="60" spans="1:4" ht="12.75" customHeight="1">
      <c r="A60" s="177"/>
      <c r="C60" s="342" t="s">
        <v>999</v>
      </c>
      <c r="D60" s="343" t="s">
        <v>998</v>
      </c>
    </row>
    <row r="61" spans="1:4" ht="12.75">
      <c r="A61" s="177"/>
      <c r="B61" s="313" t="s">
        <v>997</v>
      </c>
      <c r="C61" s="273">
        <v>1.05</v>
      </c>
      <c r="D61" s="273">
        <v>1.163</v>
      </c>
    </row>
    <row r="62" spans="1:4" ht="12.75">
      <c r="A62" s="177"/>
      <c r="B62" s="344" t="s">
        <v>996</v>
      </c>
      <c r="C62" s="274">
        <v>1</v>
      </c>
      <c r="D62" s="274">
        <v>1.12</v>
      </c>
    </row>
    <row r="63" spans="1:4" ht="12.75">
      <c r="A63" s="177"/>
      <c r="B63" s="306" t="s">
        <v>2714</v>
      </c>
      <c r="C63" s="232"/>
      <c r="D63" s="233"/>
    </row>
    <row r="64" spans="1:5" s="160" customFormat="1" ht="12.75">
      <c r="A64" s="327"/>
      <c r="B64" s="159"/>
      <c r="C64" s="291"/>
      <c r="D64" s="159"/>
      <c r="E64" s="146"/>
    </row>
    <row r="65" spans="1:5" s="160" customFormat="1" ht="12.75">
      <c r="A65" s="327"/>
      <c r="B65" s="159"/>
      <c r="C65" s="291"/>
      <c r="D65" s="159"/>
      <c r="E65" s="146"/>
    </row>
    <row r="66" spans="1:5" s="160" customFormat="1" ht="12.75">
      <c r="A66" s="327" t="s">
        <v>995</v>
      </c>
      <c r="B66" s="154" t="s">
        <v>994</v>
      </c>
      <c r="C66" s="291"/>
      <c r="D66" s="159"/>
      <c r="E66" s="146"/>
    </row>
    <row r="67" spans="1:5" s="160" customFormat="1" ht="12.75">
      <c r="A67" s="327"/>
      <c r="B67" s="159"/>
      <c r="C67" s="291"/>
      <c r="D67" s="159"/>
      <c r="E67" s="146"/>
    </row>
    <row r="68" spans="1:7" s="160" customFormat="1" ht="12.75">
      <c r="A68" s="327"/>
      <c r="B68" s="159"/>
      <c r="C68" s="291"/>
      <c r="D68" s="159"/>
      <c r="E68" s="309" t="s">
        <v>993</v>
      </c>
      <c r="F68" s="309" t="s">
        <v>992</v>
      </c>
      <c r="G68" s="309" t="s">
        <v>991</v>
      </c>
    </row>
    <row r="69" spans="1:7" ht="12.75">
      <c r="A69" s="177"/>
      <c r="B69" s="310" t="s">
        <v>990</v>
      </c>
      <c r="C69" s="311"/>
      <c r="D69" s="334" t="s">
        <v>989</v>
      </c>
      <c r="E69" s="270"/>
      <c r="F69" s="264"/>
      <c r="G69" s="264"/>
    </row>
    <row r="70" spans="1:7" ht="12.75">
      <c r="A70" s="177"/>
      <c r="B70" s="314"/>
      <c r="C70" s="315"/>
      <c r="D70" s="345" t="s">
        <v>988</v>
      </c>
      <c r="E70" s="271" t="s">
        <v>987</v>
      </c>
      <c r="F70" s="265"/>
      <c r="G70" s="265" t="s">
        <v>984</v>
      </c>
    </row>
    <row r="71" spans="1:7" ht="12.75">
      <c r="A71" s="177"/>
      <c r="B71" s="306"/>
      <c r="C71" s="307"/>
      <c r="D71" s="346" t="s">
        <v>986</v>
      </c>
      <c r="E71" s="272" t="s">
        <v>985</v>
      </c>
      <c r="F71" s="266"/>
      <c r="G71" s="266" t="s">
        <v>984</v>
      </c>
    </row>
    <row r="72" spans="1:4" ht="12.75">
      <c r="A72" s="177"/>
      <c r="B72" s="141"/>
      <c r="C72" s="141"/>
      <c r="D72" s="141"/>
    </row>
    <row r="73" spans="1:4" ht="12.75">
      <c r="A73" s="177"/>
      <c r="B73" s="141"/>
      <c r="C73" s="141"/>
      <c r="D73" s="141"/>
    </row>
    <row r="74" spans="1:3" s="160" customFormat="1" ht="12.75">
      <c r="A74" s="327" t="s">
        <v>983</v>
      </c>
      <c r="B74" s="161" t="s">
        <v>982</v>
      </c>
      <c r="C74" s="162"/>
    </row>
    <row r="75" spans="1:3" ht="12.75">
      <c r="A75" s="169"/>
      <c r="B75" s="139"/>
      <c r="C75" s="139"/>
    </row>
    <row r="76" spans="1:7" ht="12.75">
      <c r="A76" s="177"/>
      <c r="B76" s="347" t="s">
        <v>981</v>
      </c>
      <c r="C76" s="304"/>
      <c r="D76" s="323"/>
      <c r="E76" s="309" t="s">
        <v>1881</v>
      </c>
      <c r="G76" s="141"/>
    </row>
    <row r="77" spans="1:7" ht="12.75">
      <c r="A77" s="177"/>
      <c r="B77" s="313" t="s">
        <v>980</v>
      </c>
      <c r="C77" s="335"/>
      <c r="D77" s="348"/>
      <c r="E77" s="246">
        <v>600</v>
      </c>
      <c r="G77" s="141"/>
    </row>
    <row r="78" spans="1:7" ht="12.75">
      <c r="A78" s="177"/>
      <c r="B78" s="317" t="s">
        <v>979</v>
      </c>
      <c r="C78" s="338"/>
      <c r="D78" s="349"/>
      <c r="E78" s="247">
        <v>0</v>
      </c>
      <c r="G78" s="141"/>
    </row>
    <row r="79" spans="1:7" ht="12.75">
      <c r="A79" s="177"/>
      <c r="B79" s="319" t="s">
        <v>978</v>
      </c>
      <c r="C79" s="340"/>
      <c r="D79" s="350"/>
      <c r="E79" s="248">
        <v>0</v>
      </c>
      <c r="G79" s="141"/>
    </row>
    <row r="80" spans="1:7" ht="12.75">
      <c r="A80" s="177"/>
      <c r="B80" s="303"/>
      <c r="C80" s="304"/>
      <c r="D80" s="351" t="s">
        <v>977</v>
      </c>
      <c r="E80" s="231">
        <f>SUM(E77:E79)</f>
        <v>600</v>
      </c>
      <c r="G80" s="141"/>
    </row>
    <row r="81" spans="1:7" ht="12.75">
      <c r="A81" s="177"/>
      <c r="B81" s="313" t="s">
        <v>976</v>
      </c>
      <c r="C81" s="335"/>
      <c r="D81" s="348"/>
      <c r="E81" s="249">
        <f>E55</f>
        <v>23002</v>
      </c>
      <c r="G81" s="141"/>
    </row>
    <row r="82" spans="1:7" ht="12.75">
      <c r="A82" s="177"/>
      <c r="B82" s="319" t="s">
        <v>975</v>
      </c>
      <c r="C82" s="340"/>
      <c r="D82" s="350"/>
      <c r="E82" s="250">
        <v>0</v>
      </c>
      <c r="G82" s="141"/>
    </row>
    <row r="83" spans="1:7" ht="12.75">
      <c r="A83" s="177"/>
      <c r="B83" s="303"/>
      <c r="C83" s="304"/>
      <c r="D83" s="351" t="s">
        <v>974</v>
      </c>
      <c r="E83" s="234">
        <f>SUM(E81:E82)</f>
        <v>23002</v>
      </c>
      <c r="G83" s="141"/>
    </row>
    <row r="84" spans="1:7" ht="12.75">
      <c r="A84" s="177"/>
      <c r="B84" s="347" t="s">
        <v>973</v>
      </c>
      <c r="C84" s="304"/>
      <c r="D84" s="323"/>
      <c r="E84" s="234">
        <f>E80+E83</f>
        <v>23602</v>
      </c>
      <c r="G84" s="141"/>
    </row>
    <row r="85" ht="12.75">
      <c r="A85" s="177"/>
    </row>
    <row r="86" ht="12.75">
      <c r="A86" s="177"/>
    </row>
    <row r="87" ht="12.75">
      <c r="A87" s="177"/>
    </row>
    <row r="88" spans="1:3" s="160" customFormat="1" ht="12.75">
      <c r="A88" s="327" t="s">
        <v>972</v>
      </c>
      <c r="B88" s="161" t="s">
        <v>971</v>
      </c>
      <c r="C88" s="162"/>
    </row>
    <row r="89" ht="12.75">
      <c r="A89" s="177"/>
    </row>
    <row r="90" spans="2:7" s="166" customFormat="1" ht="12.75">
      <c r="B90" s="466" t="s">
        <v>970</v>
      </c>
      <c r="C90" s="311"/>
      <c r="D90" s="311"/>
      <c r="E90" s="467"/>
      <c r="F90" s="311"/>
      <c r="G90" s="312"/>
    </row>
    <row r="91" spans="2:7" s="166" customFormat="1" ht="12.75">
      <c r="B91" s="468" t="s">
        <v>969</v>
      </c>
      <c r="C91" s="469"/>
      <c r="D91" s="469"/>
      <c r="E91" s="470"/>
      <c r="F91" s="315"/>
      <c r="G91" s="316"/>
    </row>
    <row r="92" spans="2:7" s="166" customFormat="1" ht="12.75">
      <c r="B92" s="468" t="s">
        <v>968</v>
      </c>
      <c r="C92" s="469"/>
      <c r="D92" s="469"/>
      <c r="E92" s="470"/>
      <c r="F92" s="315"/>
      <c r="G92" s="316"/>
    </row>
    <row r="93" spans="2:7" s="166" customFormat="1" ht="12.75">
      <c r="B93" s="468" t="s">
        <v>967</v>
      </c>
      <c r="C93" s="469"/>
      <c r="D93" s="469"/>
      <c r="E93" s="470"/>
      <c r="F93" s="315"/>
      <c r="G93" s="316"/>
    </row>
    <row r="94" spans="2:7" s="166" customFormat="1" ht="12.75">
      <c r="B94" s="468" t="s">
        <v>966</v>
      </c>
      <c r="C94" s="469"/>
      <c r="D94" s="469"/>
      <c r="E94" s="470"/>
      <c r="F94" s="315"/>
      <c r="G94" s="316"/>
    </row>
    <row r="95" spans="1:7" s="166" customFormat="1" ht="12.75">
      <c r="A95" s="177"/>
      <c r="B95" s="314"/>
      <c r="C95" s="471" t="s">
        <v>965</v>
      </c>
      <c r="D95" s="469"/>
      <c r="E95" s="470"/>
      <c r="F95" s="315"/>
      <c r="G95" s="316"/>
    </row>
    <row r="96" spans="1:7" s="166" customFormat="1" ht="12.75">
      <c r="A96" s="177"/>
      <c r="B96" s="314"/>
      <c r="C96" s="471" t="s">
        <v>964</v>
      </c>
      <c r="D96" s="469"/>
      <c r="E96" s="470"/>
      <c r="F96" s="315"/>
      <c r="G96" s="316"/>
    </row>
    <row r="97" spans="1:7" s="166" customFormat="1" ht="12.75">
      <c r="A97" s="177"/>
      <c r="B97" s="314"/>
      <c r="C97" s="471" t="s">
        <v>963</v>
      </c>
      <c r="D97" s="469"/>
      <c r="E97" s="470"/>
      <c r="F97" s="315"/>
      <c r="G97" s="316"/>
    </row>
    <row r="98" spans="1:7" s="166" customFormat="1" ht="12.75">
      <c r="A98" s="177"/>
      <c r="B98" s="472" t="s">
        <v>962</v>
      </c>
      <c r="C98" s="469"/>
      <c r="D98" s="469"/>
      <c r="E98" s="470"/>
      <c r="F98" s="315"/>
      <c r="G98" s="316"/>
    </row>
    <row r="99" spans="1:7" s="166" customFormat="1" ht="12.75">
      <c r="A99" s="177"/>
      <c r="B99" s="473" t="s">
        <v>961</v>
      </c>
      <c r="C99" s="307"/>
      <c r="D99" s="307"/>
      <c r="E99" s="474"/>
      <c r="F99" s="307"/>
      <c r="G99" s="318"/>
    </row>
    <row r="100" ht="12.75">
      <c r="A100" s="177"/>
    </row>
    <row r="101" spans="1:4" s="160" customFormat="1" ht="12.75">
      <c r="A101" s="327" t="s">
        <v>960</v>
      </c>
      <c r="B101" s="161" t="s">
        <v>959</v>
      </c>
      <c r="C101" s="162"/>
      <c r="D101" s="309" t="s">
        <v>2688</v>
      </c>
    </row>
    <row r="102" ht="12.75">
      <c r="A102" s="177"/>
    </row>
    <row r="103" ht="12.75">
      <c r="A103" s="177"/>
    </row>
    <row r="104" ht="12.75">
      <c r="A104" s="177"/>
    </row>
    <row r="105" ht="12.75">
      <c r="A105" s="177"/>
    </row>
    <row r="106" spans="1:10" s="224" customFormat="1" ht="20.25" customHeight="1">
      <c r="A106" s="298">
        <v>3</v>
      </c>
      <c r="B106" s="299" t="s">
        <v>958</v>
      </c>
      <c r="C106" s="300"/>
      <c r="D106" s="300"/>
      <c r="E106" s="300"/>
      <c r="F106" s="300"/>
      <c r="G106" s="300"/>
      <c r="H106" s="300"/>
      <c r="I106" s="300"/>
      <c r="J106" s="300"/>
    </row>
    <row r="107" s="150" customFormat="1" ht="12.75">
      <c r="A107" s="168"/>
    </row>
    <row r="109" spans="1:10" ht="12.75">
      <c r="A109" s="138" t="s">
        <v>957</v>
      </c>
      <c r="B109" s="152" t="s">
        <v>956</v>
      </c>
      <c r="C109" s="141"/>
      <c r="D109" s="141"/>
      <c r="E109" s="141"/>
      <c r="F109" s="141"/>
      <c r="G109" s="141"/>
      <c r="H109" s="141"/>
      <c r="I109" s="141"/>
      <c r="J109" s="141"/>
    </row>
    <row r="110" spans="2:10" ht="12.75">
      <c r="B110" s="141"/>
      <c r="C110" s="141"/>
      <c r="D110" s="141"/>
      <c r="E110" s="141"/>
      <c r="F110" s="141"/>
      <c r="G110" s="141"/>
      <c r="H110" s="141"/>
      <c r="I110" s="141"/>
      <c r="J110" s="141"/>
    </row>
    <row r="111" spans="2:9" ht="21" customHeight="1">
      <c r="B111" s="159"/>
      <c r="C111" s="159"/>
      <c r="D111" s="352" t="s">
        <v>955</v>
      </c>
      <c r="E111" s="353" t="s">
        <v>954</v>
      </c>
      <c r="F111" s="352" t="s">
        <v>953</v>
      </c>
      <c r="G111" s="141"/>
      <c r="H111" s="141"/>
      <c r="I111" s="141"/>
    </row>
    <row r="112" spans="2:9" ht="12.75">
      <c r="B112" s="313" t="s">
        <v>943</v>
      </c>
      <c r="C112" s="335"/>
      <c r="D112" s="251">
        <v>0</v>
      </c>
      <c r="E112" s="252">
        <v>0</v>
      </c>
      <c r="F112" s="253"/>
      <c r="G112" s="141"/>
      <c r="H112" s="141"/>
      <c r="I112" s="141"/>
    </row>
    <row r="113" spans="2:9" ht="12.75">
      <c r="B113" s="317" t="s">
        <v>2738</v>
      </c>
      <c r="C113" s="338"/>
      <c r="D113" s="254">
        <f>SUMPRODUCT(Actif_Global!$B$7:$B$65536,Actif_Global!$H$7:$H$65536)/SUM(Actif_Global!$H$7:$H$65536)/12</f>
        <v>4.976642139866383</v>
      </c>
      <c r="E113" s="255">
        <f>SUMPRODUCT(Actif_Global!$B$7:$B$65536,Actif_Global!$D$7:$D$65536)/SUM(Actif_Global!$D$7:$D$65536)/12</f>
        <v>7.213451038130853</v>
      </c>
      <c r="F113" s="354">
        <f>Actif_Global!B3</f>
        <v>0.0784</v>
      </c>
      <c r="G113" s="141"/>
      <c r="H113" s="141"/>
      <c r="I113" s="141"/>
    </row>
    <row r="114" spans="2:9" ht="12.75">
      <c r="B114" s="317" t="s">
        <v>2739</v>
      </c>
      <c r="C114" s="337"/>
      <c r="D114" s="254">
        <v>0</v>
      </c>
      <c r="E114" s="255">
        <v>0</v>
      </c>
      <c r="F114" s="256"/>
      <c r="G114" s="141"/>
      <c r="H114" s="141"/>
      <c r="I114" s="141"/>
    </row>
    <row r="115" spans="2:9" ht="12.75">
      <c r="B115" s="319" t="s">
        <v>1890</v>
      </c>
      <c r="C115" s="340"/>
      <c r="D115" s="257">
        <v>0</v>
      </c>
      <c r="E115" s="258">
        <v>0</v>
      </c>
      <c r="F115" s="259"/>
      <c r="G115" s="141"/>
      <c r="H115" s="141"/>
      <c r="I115" s="141"/>
    </row>
    <row r="116" spans="2:9" ht="12.75">
      <c r="B116" s="303"/>
      <c r="C116" s="341" t="s">
        <v>952</v>
      </c>
      <c r="D116" s="236">
        <f>SUM(D112:D115)</f>
        <v>4.976642139866383</v>
      </c>
      <c r="E116" s="237">
        <f>SUM(E112:E115)</f>
        <v>7.213451038130853</v>
      </c>
      <c r="F116" s="235"/>
      <c r="G116" s="141"/>
      <c r="H116" s="141"/>
      <c r="I116" s="141"/>
    </row>
    <row r="117" spans="1:6" s="146" customFormat="1" ht="12.75">
      <c r="A117" s="149"/>
      <c r="B117" s="167"/>
      <c r="C117" s="178"/>
      <c r="D117" s="238"/>
      <c r="E117" s="238"/>
      <c r="F117" s="230"/>
    </row>
    <row r="118" spans="2:9" ht="12.75">
      <c r="B118" s="303"/>
      <c r="C118" s="355" t="s">
        <v>951</v>
      </c>
      <c r="D118" s="356">
        <v>5.81</v>
      </c>
      <c r="E118" s="357">
        <v>5.56</v>
      </c>
      <c r="F118" s="228"/>
      <c r="G118" s="141"/>
      <c r="H118" s="141"/>
      <c r="I118" s="141"/>
    </row>
    <row r="119" spans="2:10" ht="12.75">
      <c r="B119" s="141"/>
      <c r="C119" s="141"/>
      <c r="D119" s="141"/>
      <c r="E119" s="141"/>
      <c r="F119" s="141"/>
      <c r="G119" s="141"/>
      <c r="H119" s="141"/>
      <c r="I119" s="141"/>
      <c r="J119" s="141"/>
    </row>
    <row r="120" spans="2:10" ht="12.75">
      <c r="B120" s="141"/>
      <c r="C120" s="141"/>
      <c r="D120" s="141"/>
      <c r="E120" s="141"/>
      <c r="F120" s="141"/>
      <c r="G120" s="141"/>
      <c r="H120" s="141"/>
      <c r="I120" s="141"/>
      <c r="J120" s="141"/>
    </row>
    <row r="121" spans="1:10" ht="12.75">
      <c r="A121" s="138" t="s">
        <v>950</v>
      </c>
      <c r="B121" s="152" t="s">
        <v>949</v>
      </c>
      <c r="C121" s="141"/>
      <c r="D121" s="141"/>
      <c r="E121" s="141"/>
      <c r="F121" s="141"/>
      <c r="G121" s="141"/>
      <c r="H121" s="141"/>
      <c r="I121" s="141"/>
      <c r="J121" s="141"/>
    </row>
    <row r="122" spans="2:10" ht="12.75">
      <c r="B122" s="141"/>
      <c r="C122" s="141"/>
      <c r="D122" s="141"/>
      <c r="E122" s="141"/>
      <c r="F122" s="141"/>
      <c r="G122" s="141"/>
      <c r="H122" s="141"/>
      <c r="I122" s="141"/>
      <c r="J122" s="141"/>
    </row>
    <row r="123" spans="2:11" ht="12.75">
      <c r="B123" s="141"/>
      <c r="C123" s="141"/>
      <c r="D123" s="358" t="s">
        <v>948</v>
      </c>
      <c r="E123" s="309" t="s">
        <v>2740</v>
      </c>
      <c r="F123" s="309" t="s">
        <v>2741</v>
      </c>
      <c r="G123" s="309" t="s">
        <v>2742</v>
      </c>
      <c r="H123" s="309" t="s">
        <v>2743</v>
      </c>
      <c r="I123" s="309" t="s">
        <v>2744</v>
      </c>
      <c r="J123" s="309" t="s">
        <v>2745</v>
      </c>
      <c r="K123" s="141"/>
    </row>
    <row r="124" spans="2:11" ht="12.75">
      <c r="B124" s="313" t="s">
        <v>943</v>
      </c>
      <c r="C124" s="335"/>
      <c r="D124" s="246">
        <v>0</v>
      </c>
      <c r="E124" s="246">
        <v>0</v>
      </c>
      <c r="F124" s="246">
        <v>0</v>
      </c>
      <c r="G124" s="246">
        <v>0</v>
      </c>
      <c r="H124" s="246">
        <v>0</v>
      </c>
      <c r="I124" s="246">
        <v>0</v>
      </c>
      <c r="J124" s="246">
        <v>0</v>
      </c>
      <c r="K124" s="141"/>
    </row>
    <row r="125" spans="2:11" ht="12.75">
      <c r="B125" s="317" t="s">
        <v>2738</v>
      </c>
      <c r="C125" s="338"/>
      <c r="D125" s="247">
        <f>SUMPRODUCT((Actif_Global!$B$7:$B$65536&gt;=1)*(Actif_Global!$B$7:$B$65536&lt;=12)*(Actif_Global!$H$7:$H$65536))/1000000</f>
        <v>4560.256252609726</v>
      </c>
      <c r="E125" s="247">
        <f>SUMPRODUCT((Actif_Global!$B$7:$B$65536&gt;=13)*(Actif_Global!$B$7:$B$65536&lt;=24)*(Actif_Global!$H$7:$H$65536))/1000000</f>
        <v>4310.228276044842</v>
      </c>
      <c r="F125" s="247">
        <f>SUMPRODUCT((Actif_Global!$B$7:$B$65536&gt;=25)*(Actif_Global!$B$7:$B$65536&lt;=36)*(Actif_Global!$H$7:$H$65536))/1000000</f>
        <v>3692.8753402384145</v>
      </c>
      <c r="G125" s="247">
        <f>SUMPRODUCT((Actif_Global!$B$7:$B$65536&gt;=37)*(Actif_Global!$B$7:$B$65536&lt;=48)*(Actif_Global!$H$7:$H$65536))/1000000</f>
        <v>3152.470882073242</v>
      </c>
      <c r="H125" s="247">
        <f>SUMPRODUCT((Actif_Global!$B$7:$B$65536&gt;=49)*(Actif_Global!$B$7:$B$65536&lt;=60)*(Actif_Global!$H$7:$H$65536))/1000000</f>
        <v>2684.4337102880745</v>
      </c>
      <c r="I125" s="247">
        <f>SUMPRODUCT((Actif_Global!$B$7:$B$65536&gt;=61)*(Actif_Global!$B$7:$B$65536&lt;=120)*(Actif_Global!$H$7:$H$65536))/1000000</f>
        <v>8170.2687498503265</v>
      </c>
      <c r="J125" s="247">
        <f>SUMPRODUCT((Actif_Global!$B$7:$B$65536&gt;=121)*(Actif_Global!$B$7:$B$65536&lt;=12000)*(Actif_Global!$H$7:$H$65536))/1000000</f>
        <v>3847.8016227622634</v>
      </c>
      <c r="K125" s="141"/>
    </row>
    <row r="126" spans="2:11" ht="12.75">
      <c r="B126" s="317" t="s">
        <v>2739</v>
      </c>
      <c r="C126" s="338"/>
      <c r="D126" s="247">
        <v>0</v>
      </c>
      <c r="E126" s="247">
        <v>0</v>
      </c>
      <c r="F126" s="247">
        <v>0</v>
      </c>
      <c r="G126" s="247">
        <v>0</v>
      </c>
      <c r="H126" s="247">
        <v>0</v>
      </c>
      <c r="I126" s="247">
        <v>0</v>
      </c>
      <c r="J126" s="247">
        <v>0</v>
      </c>
      <c r="K126" s="141"/>
    </row>
    <row r="127" spans="2:11" ht="12.75">
      <c r="B127" s="319" t="s">
        <v>1890</v>
      </c>
      <c r="C127" s="340"/>
      <c r="D127" s="248">
        <v>0</v>
      </c>
      <c r="E127" s="248">
        <v>0</v>
      </c>
      <c r="F127" s="248">
        <v>0</v>
      </c>
      <c r="G127" s="248">
        <v>0</v>
      </c>
      <c r="H127" s="248">
        <v>0</v>
      </c>
      <c r="I127" s="248">
        <v>0</v>
      </c>
      <c r="J127" s="248">
        <v>0</v>
      </c>
      <c r="K127" s="141"/>
    </row>
    <row r="128" spans="2:11" ht="12.75">
      <c r="B128" s="359"/>
      <c r="C128" s="360" t="s">
        <v>947</v>
      </c>
      <c r="D128" s="239">
        <f aca="true" t="shared" si="0" ref="D128:J128">SUM(D124:D127)</f>
        <v>4560.256252609726</v>
      </c>
      <c r="E128" s="239">
        <f t="shared" si="0"/>
        <v>4310.228276044842</v>
      </c>
      <c r="F128" s="239">
        <f t="shared" si="0"/>
        <v>3692.8753402384145</v>
      </c>
      <c r="G128" s="239">
        <f t="shared" si="0"/>
        <v>3152.470882073242</v>
      </c>
      <c r="H128" s="239">
        <f t="shared" si="0"/>
        <v>2684.4337102880745</v>
      </c>
      <c r="I128" s="239">
        <f t="shared" si="0"/>
        <v>8170.2687498503265</v>
      </c>
      <c r="J128" s="239">
        <f t="shared" si="0"/>
        <v>3847.8016227622634</v>
      </c>
      <c r="K128" s="141"/>
    </row>
    <row r="129" spans="1:10" s="146" customFormat="1" ht="12.75">
      <c r="A129" s="149"/>
      <c r="B129" s="167"/>
      <c r="C129" s="172"/>
      <c r="D129" s="240"/>
      <c r="E129" s="240"/>
      <c r="F129" s="240"/>
      <c r="G129" s="240"/>
      <c r="H129" s="240"/>
      <c r="I129" s="240"/>
      <c r="J129" s="240"/>
    </row>
    <row r="130" spans="2:11" ht="12.75">
      <c r="B130" s="303"/>
      <c r="C130" s="361" t="s">
        <v>946</v>
      </c>
      <c r="D130" s="239">
        <f>SUMPRODUCT((Passif_Global!$D$12:$D$65536&gt;=1)*(Passif_Global!$D$12:$D$65536&lt;=12)*(Passif_Global!$F$12:$F$65536))/1000000</f>
        <v>2188</v>
      </c>
      <c r="E130" s="239">
        <f>SUMPRODUCT((Passif_Global!$D$12:$D$65536&gt;=13)*(Passif_Global!$D$12:$D$65536&lt;=24)*(Passif_Global!$F$12:$F$65536))/1000000</f>
        <v>1975</v>
      </c>
      <c r="F130" s="239">
        <f>SUMPRODUCT((Passif_Global!$D$12:$D$65536&gt;=25)*(Passif_Global!$D$12:$D$65536&lt;=36)*(Passif_Global!$F$12:$F$65536))/1000000</f>
        <v>3385</v>
      </c>
      <c r="G130" s="239">
        <f>SUMPRODUCT((Passif_Global!$D$12:$D$65536&gt;=37)*(Passif_Global!$D$12:$D$65536&lt;=48)*(Passif_Global!$F$12:$F$65536))/1000000</f>
        <v>2747.5</v>
      </c>
      <c r="H130" s="239">
        <f>SUMPRODUCT((Passif_Global!$D$12:$D$65536&gt;=49)*(Passif_Global!$D$12:$D$65536&lt;=60)*(Passif_Global!$F$12:$F$65536))/1000000</f>
        <v>2354</v>
      </c>
      <c r="I130" s="239">
        <f>SUMPRODUCT((Passif_Global!$D$12:$D$65536&gt;=61)*(Passif_Global!$D$12:$D$65536&lt;=120)*(Passif_Global!$F$12:$F$65536))/1000000</f>
        <v>6220</v>
      </c>
      <c r="J130" s="239">
        <f>SUMPRODUCT((Passif_Global!$D$12:$D$65536&gt;=121)*(Passif_Global!$D$12:$D$65536&lt;=120000)*(Passif_Global!$F$12:$F$65536))/1000000</f>
        <v>4132.5</v>
      </c>
      <c r="K130" s="141"/>
    </row>
    <row r="131" spans="2:11" ht="12.75">
      <c r="B131" s="141"/>
      <c r="C131" s="141"/>
      <c r="D131" s="141"/>
      <c r="E131" s="141"/>
      <c r="F131" s="141"/>
      <c r="G131" s="141"/>
      <c r="H131" s="141"/>
      <c r="I131" s="141"/>
      <c r="J131" s="141"/>
      <c r="K131" s="141"/>
    </row>
    <row r="132" spans="2:11" ht="12.75">
      <c r="B132" s="141"/>
      <c r="C132" s="141"/>
      <c r="D132" s="141"/>
      <c r="E132" s="141"/>
      <c r="F132" s="141"/>
      <c r="G132" s="141"/>
      <c r="H132" s="141"/>
      <c r="I132" s="141"/>
      <c r="J132" s="141"/>
      <c r="K132" s="141"/>
    </row>
    <row r="133" spans="1:11" ht="12.75">
      <c r="A133" s="138" t="s">
        <v>945</v>
      </c>
      <c r="B133" s="152" t="s">
        <v>944</v>
      </c>
      <c r="C133" s="141"/>
      <c r="D133" s="141"/>
      <c r="E133" s="141"/>
      <c r="F133" s="141"/>
      <c r="G133" s="141"/>
      <c r="H133" s="141"/>
      <c r="I133" s="141"/>
      <c r="J133" s="141"/>
      <c r="K133" s="141"/>
    </row>
    <row r="134" spans="2:11" ht="12.75">
      <c r="B134" s="141"/>
      <c r="C134" s="141"/>
      <c r="D134" s="141"/>
      <c r="E134" s="141"/>
      <c r="F134" s="141"/>
      <c r="G134" s="141"/>
      <c r="H134" s="141"/>
      <c r="I134" s="141"/>
      <c r="J134" s="141"/>
      <c r="K134" s="141"/>
    </row>
    <row r="135" spans="2:11" ht="12.75">
      <c r="B135" s="141"/>
      <c r="C135" s="141"/>
      <c r="D135" s="358" t="s">
        <v>2746</v>
      </c>
      <c r="E135" s="309" t="s">
        <v>2740</v>
      </c>
      <c r="F135" s="309" t="s">
        <v>2741</v>
      </c>
      <c r="G135" s="309" t="s">
        <v>2742</v>
      </c>
      <c r="H135" s="309" t="s">
        <v>2743</v>
      </c>
      <c r="I135" s="309" t="s">
        <v>2744</v>
      </c>
      <c r="J135" s="309" t="s">
        <v>2745</v>
      </c>
      <c r="K135" s="141"/>
    </row>
    <row r="136" spans="2:11" ht="12.75">
      <c r="B136" s="313" t="s">
        <v>943</v>
      </c>
      <c r="C136" s="335"/>
      <c r="D136" s="246">
        <v>0</v>
      </c>
      <c r="E136" s="246">
        <v>0</v>
      </c>
      <c r="F136" s="246">
        <v>0</v>
      </c>
      <c r="G136" s="246">
        <v>0</v>
      </c>
      <c r="H136" s="246">
        <v>0</v>
      </c>
      <c r="I136" s="246">
        <v>0</v>
      </c>
      <c r="J136" s="246">
        <v>0</v>
      </c>
      <c r="K136" s="141"/>
    </row>
    <row r="137" spans="2:11" ht="12.75">
      <c r="B137" s="317" t="s">
        <v>2738</v>
      </c>
      <c r="C137" s="338"/>
      <c r="D137" s="247">
        <f>SUMPRODUCT((Actif_Global!$B$7:$B$65536&gt;=1)*(Actif_Global!$B$7:$B$65536&lt;=12)*(Actif_Global!$D$7:$D$65536))/1000000</f>
        <v>2777.63839268</v>
      </c>
      <c r="E137" s="247">
        <f>SUMPRODUCT((Actif_Global!$B$7:$B$65536&gt;=13)*(Actif_Global!$B$7:$B$65536&lt;=24)*(Actif_Global!$D$7:$D$65536))/1000000</f>
        <v>2659.5339558900005</v>
      </c>
      <c r="F137" s="247">
        <f>SUMPRODUCT((Actif_Global!$B$7:$B$65536&gt;=25)*(Actif_Global!$B$7:$B$65536&lt;=36)*(Actif_Global!$D$7:$D$65536))/1000000</f>
        <v>2531.52095965</v>
      </c>
      <c r="G137" s="247">
        <f>SUMPRODUCT((Actif_Global!$B$7:$B$65536&gt;=37)*(Actif_Global!$B$7:$B$65536&lt;=48)*(Actif_Global!$D$7:$D$65536))/1000000</f>
        <v>2402.42115815</v>
      </c>
      <c r="H137" s="247">
        <f>SUMPRODUCT((Actif_Global!$B$7:$B$65536&gt;=49)*(Actif_Global!$B$7:$B$65536&lt;=60)*(Actif_Global!$D$7:$D$65536))/1000000</f>
        <v>2277.56576383</v>
      </c>
      <c r="I137" s="247">
        <f>SUMPRODUCT((Actif_Global!$B$7:$B$65536&gt;=61)*(Actif_Global!$B$7:$B$65536&lt;=120)*(Actif_Global!$D$7:$D$65536))/1000000</f>
        <v>9247.57115243</v>
      </c>
      <c r="J137" s="247">
        <f>SUMPRODUCT((Actif_Global!$B$7:$B$65536&gt;=121)*(Actif_Global!$B$7:$B$65536&lt;=12000)*(Actif_Global!$D$7:$D$65536))/1000000</f>
        <v>8522.083517250001</v>
      </c>
      <c r="K137" s="141"/>
    </row>
    <row r="138" spans="2:11" ht="12.75">
      <c r="B138" s="317" t="s">
        <v>2739</v>
      </c>
      <c r="C138" s="338"/>
      <c r="D138" s="247">
        <v>0</v>
      </c>
      <c r="E138" s="247">
        <v>0</v>
      </c>
      <c r="F138" s="247">
        <v>0</v>
      </c>
      <c r="G138" s="247">
        <v>0</v>
      </c>
      <c r="H138" s="247">
        <v>0</v>
      </c>
      <c r="I138" s="247">
        <v>0</v>
      </c>
      <c r="J138" s="247">
        <v>0</v>
      </c>
      <c r="K138" s="141"/>
    </row>
    <row r="139" spans="2:11" ht="12.75">
      <c r="B139" s="319" t="s">
        <v>1890</v>
      </c>
      <c r="C139" s="340"/>
      <c r="D139" s="248">
        <v>0</v>
      </c>
      <c r="E139" s="248">
        <v>0</v>
      </c>
      <c r="F139" s="248">
        <v>0</v>
      </c>
      <c r="G139" s="248">
        <v>0</v>
      </c>
      <c r="H139" s="248">
        <v>0</v>
      </c>
      <c r="I139" s="248">
        <v>0</v>
      </c>
      <c r="J139" s="248">
        <v>0</v>
      </c>
      <c r="K139" s="141"/>
    </row>
    <row r="140" spans="2:11" ht="12.75">
      <c r="B140" s="359"/>
      <c r="C140" s="360" t="s">
        <v>942</v>
      </c>
      <c r="D140" s="239">
        <f aca="true" t="shared" si="1" ref="D140:J140">SUM(D136:D139)</f>
        <v>2777.63839268</v>
      </c>
      <c r="E140" s="239">
        <f t="shared" si="1"/>
        <v>2659.5339558900005</v>
      </c>
      <c r="F140" s="239">
        <f t="shared" si="1"/>
        <v>2531.52095965</v>
      </c>
      <c r="G140" s="239">
        <f t="shared" si="1"/>
        <v>2402.42115815</v>
      </c>
      <c r="H140" s="239">
        <f t="shared" si="1"/>
        <v>2277.56576383</v>
      </c>
      <c r="I140" s="239">
        <f t="shared" si="1"/>
        <v>9247.57115243</v>
      </c>
      <c r="J140" s="239">
        <f t="shared" si="1"/>
        <v>8522.083517250001</v>
      </c>
      <c r="K140" s="141"/>
    </row>
    <row r="141" spans="1:10" s="146" customFormat="1" ht="12.75">
      <c r="A141" s="149"/>
      <c r="B141" s="167"/>
      <c r="C141" s="172"/>
      <c r="D141" s="240"/>
      <c r="E141" s="240"/>
      <c r="F141" s="240"/>
      <c r="G141" s="240"/>
      <c r="H141" s="240"/>
      <c r="I141" s="240"/>
      <c r="J141" s="240"/>
    </row>
    <row r="142" spans="2:11" ht="12.75">
      <c r="B142" s="347"/>
      <c r="C142" s="361" t="s">
        <v>941</v>
      </c>
      <c r="D142" s="239">
        <f aca="true" t="shared" si="2" ref="D142:J142">SUM(D143:D144)</f>
        <v>2188</v>
      </c>
      <c r="E142" s="239">
        <f t="shared" si="2"/>
        <v>1975</v>
      </c>
      <c r="F142" s="239">
        <f t="shared" si="2"/>
        <v>3885</v>
      </c>
      <c r="G142" s="239">
        <f t="shared" si="2"/>
        <v>2247.5</v>
      </c>
      <c r="H142" s="239">
        <f t="shared" si="2"/>
        <v>2354</v>
      </c>
      <c r="I142" s="239">
        <f t="shared" si="2"/>
        <v>6220</v>
      </c>
      <c r="J142" s="239">
        <f t="shared" si="2"/>
        <v>4132.5</v>
      </c>
      <c r="K142" s="141"/>
    </row>
    <row r="143" spans="2:11" ht="12.75">
      <c r="B143" s="362"/>
      <c r="C143" s="363" t="s">
        <v>940</v>
      </c>
      <c r="D143" s="246">
        <v>2188</v>
      </c>
      <c r="E143" s="246">
        <v>1975</v>
      </c>
      <c r="F143" s="246">
        <v>3385</v>
      </c>
      <c r="G143" s="246">
        <v>2247.5</v>
      </c>
      <c r="H143" s="246">
        <v>2354</v>
      </c>
      <c r="I143" s="246">
        <v>4140</v>
      </c>
      <c r="J143" s="246">
        <v>806.5</v>
      </c>
      <c r="K143" s="141"/>
    </row>
    <row r="144" spans="2:11" ht="12.75">
      <c r="B144" s="364"/>
      <c r="C144" s="365" t="s">
        <v>939</v>
      </c>
      <c r="D144" s="248">
        <v>0</v>
      </c>
      <c r="E144" s="248">
        <v>0</v>
      </c>
      <c r="F144" s="248">
        <v>500</v>
      </c>
      <c r="G144" s="248">
        <v>0</v>
      </c>
      <c r="H144" s="248">
        <v>0</v>
      </c>
      <c r="I144" s="248">
        <v>2080</v>
      </c>
      <c r="J144" s="248">
        <v>3326</v>
      </c>
      <c r="K144" s="141"/>
    </row>
    <row r="145" spans="2:10" ht="12.75">
      <c r="B145" s="141"/>
      <c r="C145" s="141"/>
      <c r="D145" s="141"/>
      <c r="E145" s="141"/>
      <c r="F145" s="141"/>
      <c r="G145" s="141"/>
      <c r="H145" s="141"/>
      <c r="I145" s="141"/>
      <c r="J145" s="141"/>
    </row>
    <row r="147" spans="1:2" ht="12.75">
      <c r="A147" s="138" t="s">
        <v>938</v>
      </c>
      <c r="B147" s="142" t="s">
        <v>937</v>
      </c>
    </row>
    <row r="149" spans="2:7" ht="12.75">
      <c r="B149" s="366" t="s">
        <v>936</v>
      </c>
      <c r="C149" s="367" t="s">
        <v>935</v>
      </c>
      <c r="D149" s="304"/>
      <c r="E149" s="304"/>
      <c r="F149" s="304"/>
      <c r="G149" s="323"/>
    </row>
    <row r="150" spans="2:7" ht="12.75">
      <c r="B150" s="368"/>
      <c r="C150" s="369"/>
      <c r="D150" s="370"/>
      <c r="E150" s="370"/>
      <c r="F150" s="370"/>
      <c r="G150" s="371"/>
    </row>
    <row r="151" spans="2:7" ht="275.25" customHeight="1">
      <c r="B151" s="314"/>
      <c r="C151" s="585" t="s">
        <v>1867</v>
      </c>
      <c r="D151" s="586"/>
      <c r="E151" s="586"/>
      <c r="F151" s="586"/>
      <c r="G151" s="587"/>
    </row>
    <row r="152" spans="2:7" ht="12.75">
      <c r="B152" s="314"/>
      <c r="C152" s="372" t="s">
        <v>2888</v>
      </c>
      <c r="D152" s="372" t="s">
        <v>1880</v>
      </c>
      <c r="E152" s="141"/>
      <c r="F152" s="141"/>
      <c r="G152" s="241"/>
    </row>
    <row r="153" spans="2:7" ht="12.75">
      <c r="B153" s="333" t="s">
        <v>1899</v>
      </c>
      <c r="C153" s="173" t="s">
        <v>1897</v>
      </c>
      <c r="D153" s="242" t="s">
        <v>1897</v>
      </c>
      <c r="E153" s="141"/>
      <c r="F153" s="141"/>
      <c r="G153" s="241"/>
    </row>
    <row r="154" spans="2:7" ht="12.75">
      <c r="B154" s="359" t="s">
        <v>1898</v>
      </c>
      <c r="C154" s="147" t="s">
        <v>1897</v>
      </c>
      <c r="D154" s="225" t="s">
        <v>1897</v>
      </c>
      <c r="E154" s="226"/>
      <c r="F154" s="226"/>
      <c r="G154" s="174"/>
    </row>
    <row r="155" spans="2:7" ht="12.75">
      <c r="B155" s="366" t="s">
        <v>1901</v>
      </c>
      <c r="C155" s="304"/>
      <c r="D155" s="304"/>
      <c r="E155" s="304"/>
      <c r="F155" s="304"/>
      <c r="G155" s="323"/>
    </row>
    <row r="156" spans="2:7" ht="12.75">
      <c r="B156" s="336"/>
      <c r="C156" s="175"/>
      <c r="D156" s="260"/>
      <c r="E156" s="260"/>
      <c r="F156" s="260"/>
      <c r="G156" s="242"/>
    </row>
    <row r="157" spans="2:7" ht="166.5" customHeight="1">
      <c r="B157" s="336"/>
      <c r="C157" s="588" t="s">
        <v>1900</v>
      </c>
      <c r="D157" s="589"/>
      <c r="E157" s="589"/>
      <c r="F157" s="589"/>
      <c r="G157" s="590"/>
    </row>
    <row r="158" spans="2:7" ht="12.75">
      <c r="B158" s="314"/>
      <c r="C158" s="372" t="s">
        <v>2888</v>
      </c>
      <c r="D158" s="372" t="s">
        <v>1880</v>
      </c>
      <c r="E158" s="141"/>
      <c r="F158" s="141"/>
      <c r="G158" s="241"/>
    </row>
    <row r="159" spans="2:7" ht="12.75">
      <c r="B159" s="333" t="s">
        <v>1899</v>
      </c>
      <c r="C159" s="173" t="s">
        <v>1897</v>
      </c>
      <c r="D159" s="242" t="s">
        <v>1897</v>
      </c>
      <c r="E159" s="141"/>
      <c r="F159" s="141"/>
      <c r="G159" s="241"/>
    </row>
    <row r="160" spans="2:7" ht="12.75">
      <c r="B160" s="359" t="s">
        <v>1898</v>
      </c>
      <c r="C160" s="147" t="s">
        <v>1897</v>
      </c>
      <c r="D160" s="225" t="s">
        <v>1897</v>
      </c>
      <c r="E160" s="226"/>
      <c r="F160" s="226"/>
      <c r="G160" s="174"/>
    </row>
    <row r="161" spans="2:4" ht="12.75">
      <c r="B161" s="141"/>
      <c r="C161" s="141"/>
      <c r="D161" s="141"/>
    </row>
    <row r="163" spans="1:2" ht="12.75">
      <c r="A163" s="138" t="s">
        <v>1896</v>
      </c>
      <c r="B163" s="142" t="s">
        <v>1895</v>
      </c>
    </row>
    <row r="164" spans="2:6" ht="12.75">
      <c r="B164" s="141"/>
      <c r="C164" s="141"/>
      <c r="D164" s="330" t="s">
        <v>1881</v>
      </c>
      <c r="F164" s="166"/>
    </row>
    <row r="165" spans="2:4" ht="12.75">
      <c r="B165" s="141"/>
      <c r="C165" s="141"/>
      <c r="D165" s="372" t="s">
        <v>1894</v>
      </c>
    </row>
    <row r="166" spans="2:4" ht="12.75">
      <c r="B166" s="313" t="s">
        <v>1893</v>
      </c>
      <c r="C166" s="335"/>
      <c r="D166" s="279"/>
    </row>
    <row r="167" spans="2:4" ht="12.75">
      <c r="B167" s="317" t="s">
        <v>1892</v>
      </c>
      <c r="C167" s="349"/>
      <c r="D167" s="280"/>
    </row>
    <row r="168" spans="2:4" ht="12.75">
      <c r="B168" s="317" t="s">
        <v>1891</v>
      </c>
      <c r="C168" s="349"/>
      <c r="D168" s="280"/>
    </row>
    <row r="169" spans="2:4" ht="12.75">
      <c r="B169" s="317" t="s">
        <v>1890</v>
      </c>
      <c r="C169" s="373" t="s">
        <v>1889</v>
      </c>
      <c r="D169" s="280">
        <v>400</v>
      </c>
    </row>
    <row r="170" spans="2:4" ht="12.75">
      <c r="B170" s="319"/>
      <c r="C170" s="374" t="s">
        <v>2737</v>
      </c>
      <c r="D170" s="281">
        <v>200</v>
      </c>
    </row>
    <row r="171" spans="2:4" ht="12.75">
      <c r="B171" s="375"/>
      <c r="C171" s="376" t="s">
        <v>1888</v>
      </c>
      <c r="D171" s="282">
        <f>SUM(D169:D170)</f>
        <v>600</v>
      </c>
    </row>
    <row r="172" spans="2:4" ht="12.75">
      <c r="B172" s="375"/>
      <c r="C172" s="376" t="s">
        <v>1887</v>
      </c>
      <c r="D172" s="283">
        <f>D171/E55</f>
        <v>0.026084688287974958</v>
      </c>
    </row>
    <row r="173" spans="1:4" s="160" customFormat="1" ht="12.75">
      <c r="A173" s="165"/>
      <c r="B173" s="171"/>
      <c r="C173" s="172"/>
      <c r="D173" s="146"/>
    </row>
    <row r="174" spans="2:5" ht="12.75">
      <c r="B174" s="377" t="s">
        <v>1886</v>
      </c>
      <c r="C174" s="361"/>
      <c r="D174" s="243"/>
      <c r="E174" s="309" t="s">
        <v>1885</v>
      </c>
    </row>
    <row r="175" spans="1:5" s="160" customFormat="1" ht="12.75">
      <c r="A175" s="165"/>
      <c r="B175" s="378"/>
      <c r="C175" s="379" t="s">
        <v>1884</v>
      </c>
      <c r="D175" s="244"/>
      <c r="E175" s="245"/>
    </row>
    <row r="176" spans="1:4" s="160" customFormat="1" ht="12.75">
      <c r="A176" s="165"/>
      <c r="B176" s="171"/>
      <c r="C176" s="172"/>
      <c r="D176" s="146"/>
    </row>
    <row r="178" spans="1:2" ht="12.75">
      <c r="A178" s="138" t="s">
        <v>1883</v>
      </c>
      <c r="B178" s="142" t="s">
        <v>1882</v>
      </c>
    </row>
    <row r="180" spans="2:4" ht="12.75">
      <c r="B180" s="141"/>
      <c r="C180" s="309" t="s">
        <v>1881</v>
      </c>
      <c r="D180" s="133" t="s">
        <v>1880</v>
      </c>
    </row>
    <row r="181" spans="2:4" ht="12.75">
      <c r="B181" s="334" t="s">
        <v>1879</v>
      </c>
      <c r="C181" s="277">
        <v>400</v>
      </c>
      <c r="D181" s="278">
        <v>5.09</v>
      </c>
    </row>
    <row r="182" spans="2:4" ht="12.75">
      <c r="B182" s="345" t="s">
        <v>1878</v>
      </c>
      <c r="C182" s="275"/>
      <c r="D182" s="262"/>
    </row>
    <row r="183" spans="2:4" ht="12.75">
      <c r="B183" s="346" t="s">
        <v>1877</v>
      </c>
      <c r="C183" s="276"/>
      <c r="D183" s="263"/>
    </row>
    <row r="184" spans="2:4" ht="12.75">
      <c r="B184" s="347" t="s">
        <v>2736</v>
      </c>
      <c r="C184" s="282">
        <f>SUM($C$181:$C$183)</f>
        <v>400</v>
      </c>
      <c r="D184" s="475">
        <f>SUMPRODUCT(($C$181:$C$183)*($D$181:$D$183))/$C$184</f>
        <v>5.09</v>
      </c>
    </row>
    <row r="223" ht="12.75">
      <c r="B223" s="145"/>
    </row>
  </sheetData>
  <sheetProtection/>
  <mergeCells count="2">
    <mergeCell ref="C151:G151"/>
    <mergeCell ref="C157:G157"/>
  </mergeCells>
  <hyperlinks>
    <hyperlink ref="E12" r:id="rId1" display="http://www.bpce.fr/communication-financiere"/>
    <hyperlink ref="E38" r:id="rId2" display="http://www.bpce.fr/communication-financiere/dette/bpce-sfh"/>
    <hyperlink ref="E40" r:id="rId3" display="http://www.ecbc.eu/framework/90/Obligations_à_l%27Habitat_-_OH"/>
  </hyperlinks>
  <printOptions/>
  <pageMargins left="0.2362204724409449" right="0.07874015748031496" top="0.9448818897637796" bottom="0.4724409448818898" header="0.5118110236220472" footer="0.5118110236220472"/>
  <pageSetup firstPageNumber="2" useFirstPageNumber="1" fitToHeight="0" horizontalDpi="600" verticalDpi="600" orientation="portrait" paperSize="9" scale="69" r:id="rId5"/>
  <headerFooter alignWithMargins="0">
    <oddFooter>&amp;L&amp;G&amp;CPage &amp;P de 13&amp;R&amp;D</oddFooter>
  </headerFooter>
  <rowBreaks count="2" manualBreakCount="2">
    <brk id="64" max="9" man="1"/>
    <brk id="145" max="9" man="1"/>
  </rowBreaks>
  <legacyDrawingHF r:id="rId4"/>
</worksheet>
</file>

<file path=xl/worksheets/sheet9.xml><?xml version="1.0" encoding="utf-8"?>
<worksheet xmlns="http://schemas.openxmlformats.org/spreadsheetml/2006/main" xmlns:r="http://schemas.openxmlformats.org/officeDocument/2006/relationships">
  <sheetPr>
    <tabColor theme="3"/>
  </sheetPr>
  <dimension ref="A1:M236"/>
  <sheetViews>
    <sheetView zoomScalePageLayoutView="0" workbookViewId="0" topLeftCell="A1">
      <selection activeCell="D86" sqref="D86:D97"/>
    </sheetView>
  </sheetViews>
  <sheetFormatPr defaultColWidth="11.421875" defaultRowHeight="15"/>
  <cols>
    <col min="1" max="1" width="4.28125" style="138" customWidth="1"/>
    <col min="2" max="2" width="17.28125" style="134" customWidth="1"/>
    <col min="3" max="3" width="15.28125" style="134" customWidth="1"/>
    <col min="4" max="4" width="13.7109375" style="134" customWidth="1"/>
    <col min="5" max="5" width="10.8515625" style="134" customWidth="1"/>
    <col min="6" max="6" width="9.57421875" style="134" customWidth="1"/>
    <col min="7" max="7" width="9.8515625" style="134" customWidth="1"/>
    <col min="8" max="8" width="9.421875" style="134" customWidth="1"/>
    <col min="9" max="9" width="12.421875" style="134" customWidth="1"/>
    <col min="10" max="10" width="9.8515625" style="134" customWidth="1"/>
    <col min="11" max="11" width="10.421875" style="134" customWidth="1"/>
    <col min="12" max="12" width="9.8515625" style="134" customWidth="1"/>
    <col min="13" max="13" width="10.28125" style="134" customWidth="1"/>
    <col min="14" max="16384" width="11.421875" style="134" customWidth="1"/>
  </cols>
  <sheetData>
    <row r="1" spans="1:13" s="224" customFormat="1" ht="20.25" customHeight="1">
      <c r="A1" s="298"/>
      <c r="B1" s="299" t="s">
        <v>1041</v>
      </c>
      <c r="C1" s="300"/>
      <c r="D1" s="300"/>
      <c r="E1" s="300"/>
      <c r="F1" s="300"/>
      <c r="G1" s="300"/>
      <c r="H1" s="300"/>
      <c r="I1" s="300"/>
      <c r="J1" s="300"/>
      <c r="K1" s="300"/>
      <c r="L1" s="300"/>
      <c r="M1" s="300"/>
    </row>
    <row r="3" spans="2:5" ht="12.75">
      <c r="B3" s="136" t="s">
        <v>1040</v>
      </c>
      <c r="C3" s="301" t="s">
        <v>2686</v>
      </c>
      <c r="D3" s="143"/>
      <c r="E3" s="225"/>
    </row>
    <row r="4" spans="2:3" ht="12.75">
      <c r="B4" s="136" t="s">
        <v>1039</v>
      </c>
      <c r="C4" s="302" t="str">
        <f>'D1.Overview'!C4</f>
        <v>31/12/2017</v>
      </c>
    </row>
    <row r="6" spans="1:13" s="224" customFormat="1" ht="20.25" customHeight="1">
      <c r="A6" s="298">
        <v>4</v>
      </c>
      <c r="B6" s="299" t="s">
        <v>1151</v>
      </c>
      <c r="C6" s="300"/>
      <c r="D6" s="300"/>
      <c r="E6" s="300"/>
      <c r="F6" s="300"/>
      <c r="G6" s="300"/>
      <c r="H6" s="300"/>
      <c r="I6" s="300"/>
      <c r="J6" s="300"/>
      <c r="K6" s="300"/>
      <c r="L6" s="300"/>
      <c r="M6" s="300"/>
    </row>
    <row r="7" spans="1:3" s="166" customFormat="1" ht="12.75">
      <c r="A7" s="177"/>
      <c r="B7" s="167"/>
      <c r="C7" s="167"/>
    </row>
    <row r="8" spans="1:3" s="166" customFormat="1" ht="12.75">
      <c r="A8" s="177"/>
      <c r="B8" s="167"/>
      <c r="C8" s="167"/>
    </row>
    <row r="9" spans="1:3" s="166" customFormat="1" ht="12.75">
      <c r="A9" s="177" t="s">
        <v>1150</v>
      </c>
      <c r="B9" s="154" t="s">
        <v>1149</v>
      </c>
      <c r="C9" s="167"/>
    </row>
    <row r="10" spans="1:3" s="166" customFormat="1" ht="12.75">
      <c r="A10" s="177"/>
      <c r="B10" s="167"/>
      <c r="C10" s="167"/>
    </row>
    <row r="11" spans="1:3" s="166" customFormat="1" ht="28.5" customHeight="1">
      <c r="A11" s="177"/>
      <c r="C11" s="381" t="s">
        <v>1148</v>
      </c>
    </row>
    <row r="12" spans="1:3" s="166" customFormat="1" ht="12.75">
      <c r="A12" s="177"/>
      <c r="B12" s="303" t="s">
        <v>1147</v>
      </c>
      <c r="C12" s="382">
        <v>1</v>
      </c>
    </row>
    <row r="13" spans="1:3" s="166" customFormat="1" ht="12.75">
      <c r="A13" s="177"/>
      <c r="B13" s="303" t="s">
        <v>1146</v>
      </c>
      <c r="C13" s="382">
        <v>0</v>
      </c>
    </row>
    <row r="14" spans="1:3" s="166" customFormat="1" ht="12.75">
      <c r="A14" s="177"/>
      <c r="B14" s="383" t="s">
        <v>1145</v>
      </c>
      <c r="C14" s="384">
        <v>0</v>
      </c>
    </row>
    <row r="15" spans="1:3" s="166" customFormat="1" ht="12.75">
      <c r="A15" s="177"/>
      <c r="B15" s="385" t="s">
        <v>1144</v>
      </c>
      <c r="C15" s="386">
        <v>0</v>
      </c>
    </row>
    <row r="16" spans="1:3" s="166" customFormat="1" ht="12.75">
      <c r="A16" s="177"/>
      <c r="B16" s="385" t="s">
        <v>1143</v>
      </c>
      <c r="C16" s="386">
        <v>0</v>
      </c>
    </row>
    <row r="17" spans="1:3" s="166" customFormat="1" ht="12.75">
      <c r="A17" s="177"/>
      <c r="B17" s="385" t="s">
        <v>1142</v>
      </c>
      <c r="C17" s="386">
        <v>0</v>
      </c>
    </row>
    <row r="18" spans="1:3" s="166" customFormat="1" ht="12.75">
      <c r="A18" s="177"/>
      <c r="B18" s="501" t="s">
        <v>1141</v>
      </c>
      <c r="C18" s="387">
        <v>0</v>
      </c>
    </row>
    <row r="19" spans="1:3" s="166" customFormat="1" ht="12.75">
      <c r="A19" s="177"/>
      <c r="B19" s="425" t="s">
        <v>1140</v>
      </c>
      <c r="C19" s="382">
        <v>0</v>
      </c>
    </row>
    <row r="20" spans="1:3" s="166" customFormat="1" ht="12.75">
      <c r="A20" s="177"/>
      <c r="B20" s="167"/>
      <c r="C20" s="167"/>
    </row>
    <row r="21" spans="1:3" s="166" customFormat="1" ht="12.75">
      <c r="A21" s="177"/>
      <c r="B21" s="167"/>
      <c r="C21" s="167"/>
    </row>
    <row r="22" spans="1:3" ht="12.75">
      <c r="A22" s="177" t="s">
        <v>1139</v>
      </c>
      <c r="B22" s="154" t="s">
        <v>1138</v>
      </c>
      <c r="C22" s="137"/>
    </row>
    <row r="23" spans="1:3" ht="12.75">
      <c r="A23" s="177"/>
      <c r="B23" s="151"/>
      <c r="C23" s="137"/>
    </row>
    <row r="24" spans="1:10" ht="12.75">
      <c r="A24" s="177"/>
      <c r="B24" s="309" t="s">
        <v>1137</v>
      </c>
      <c r="C24" s="309" t="s">
        <v>2788</v>
      </c>
      <c r="D24" s="309" t="s">
        <v>1077</v>
      </c>
      <c r="E24" s="159"/>
      <c r="F24" s="132"/>
      <c r="G24" s="159"/>
      <c r="H24" s="157"/>
      <c r="I24" s="148"/>
      <c r="J24" s="149"/>
    </row>
    <row r="25" spans="1:10" ht="12.75">
      <c r="A25" s="177"/>
      <c r="B25" s="388" t="s">
        <v>1136</v>
      </c>
      <c r="C25" s="389" t="s">
        <v>2735</v>
      </c>
      <c r="D25" s="390">
        <v>0</v>
      </c>
      <c r="E25" s="132"/>
      <c r="F25" s="146"/>
      <c r="G25" s="132"/>
      <c r="H25" s="141"/>
      <c r="I25" s="141"/>
      <c r="J25" s="141"/>
    </row>
    <row r="26" spans="1:10" ht="12.75">
      <c r="A26" s="177"/>
      <c r="B26" s="391" t="s">
        <v>2714</v>
      </c>
      <c r="C26" s="392" t="s">
        <v>2714</v>
      </c>
      <c r="D26" s="393">
        <v>0</v>
      </c>
      <c r="E26" s="146"/>
      <c r="F26" s="146"/>
      <c r="G26" s="146"/>
      <c r="H26" s="141"/>
      <c r="I26" s="141"/>
      <c r="J26" s="141"/>
    </row>
    <row r="27" spans="1:10" ht="12.75">
      <c r="A27" s="177"/>
      <c r="B27" s="394"/>
      <c r="C27" s="395"/>
      <c r="D27" s="396">
        <v>0</v>
      </c>
      <c r="E27" s="146"/>
      <c r="F27" s="146"/>
      <c r="G27" s="146"/>
      <c r="H27" s="141"/>
      <c r="I27" s="141"/>
      <c r="J27" s="141"/>
    </row>
    <row r="28" spans="1:3" ht="12.75">
      <c r="A28" s="177"/>
      <c r="B28" s="159"/>
      <c r="C28" s="159"/>
    </row>
    <row r="29" spans="1:3" ht="12.75">
      <c r="A29" s="177"/>
      <c r="B29" s="159"/>
      <c r="C29" s="159"/>
    </row>
    <row r="30" spans="1:3" s="166" customFormat="1" ht="12.75">
      <c r="A30" s="177" t="s">
        <v>1135</v>
      </c>
      <c r="B30" s="154" t="s">
        <v>1134</v>
      </c>
      <c r="C30" s="167"/>
    </row>
    <row r="31" spans="1:3" ht="12.75">
      <c r="A31" s="177"/>
      <c r="B31" s="159"/>
      <c r="C31" s="159"/>
    </row>
    <row r="32" spans="1:4" ht="12.75">
      <c r="A32" s="177"/>
      <c r="B32" s="397" t="s">
        <v>1133</v>
      </c>
      <c r="C32" s="398"/>
      <c r="D32" s="399" t="s">
        <v>1077</v>
      </c>
    </row>
    <row r="33" spans="1:4" ht="12.75">
      <c r="A33" s="177"/>
      <c r="B33" s="400" t="s">
        <v>2691</v>
      </c>
      <c r="C33" s="401"/>
      <c r="D33" s="390">
        <v>0.029523</v>
      </c>
    </row>
    <row r="34" spans="1:4" ht="12.75">
      <c r="A34" s="177"/>
      <c r="B34" s="402" t="s">
        <v>2692</v>
      </c>
      <c r="C34" s="403"/>
      <c r="D34" s="393">
        <v>0.052776</v>
      </c>
    </row>
    <row r="35" spans="1:4" ht="12.75">
      <c r="A35" s="177"/>
      <c r="B35" s="402" t="s">
        <v>2693</v>
      </c>
      <c r="C35" s="403"/>
      <c r="D35" s="393">
        <v>0.020474</v>
      </c>
    </row>
    <row r="36" spans="1:4" ht="12.75">
      <c r="A36" s="177"/>
      <c r="B36" s="402" t="s">
        <v>2694</v>
      </c>
      <c r="C36" s="403"/>
      <c r="D36" s="393">
        <v>0.020915</v>
      </c>
    </row>
    <row r="37" spans="1:4" ht="12.75">
      <c r="A37" s="177"/>
      <c r="B37" s="402" t="s">
        <v>2695</v>
      </c>
      <c r="C37" s="403"/>
      <c r="D37" s="393">
        <v>0.036863</v>
      </c>
    </row>
    <row r="38" spans="1:4" ht="12.75">
      <c r="A38" s="177"/>
      <c r="B38" s="402" t="s">
        <v>2696</v>
      </c>
      <c r="C38" s="403"/>
      <c r="D38" s="393">
        <v>0.035656</v>
      </c>
    </row>
    <row r="39" spans="1:4" ht="12.75">
      <c r="A39" s="177"/>
      <c r="B39" s="402" t="s">
        <v>2697</v>
      </c>
      <c r="C39" s="403"/>
      <c r="D39" s="393">
        <v>0.035195</v>
      </c>
    </row>
    <row r="40" spans="1:4" ht="12.75">
      <c r="A40" s="177"/>
      <c r="B40" s="402" t="s">
        <v>2698</v>
      </c>
      <c r="C40" s="403"/>
      <c r="D40" s="393">
        <v>0.014171</v>
      </c>
    </row>
    <row r="41" spans="1:4" ht="12.75">
      <c r="A41" s="177"/>
      <c r="B41" s="402" t="s">
        <v>2699</v>
      </c>
      <c r="C41" s="403"/>
      <c r="D41" s="393">
        <v>0.007912</v>
      </c>
    </row>
    <row r="42" spans="1:4" ht="12.75">
      <c r="A42" s="177"/>
      <c r="B42" s="402" t="s">
        <v>2700</v>
      </c>
      <c r="C42" s="403"/>
      <c r="D42" s="393">
        <v>0.014463</v>
      </c>
    </row>
    <row r="43" spans="1:4" ht="12.75">
      <c r="A43" s="177"/>
      <c r="B43" s="402" t="s">
        <v>2701</v>
      </c>
      <c r="C43" s="403"/>
      <c r="D43" s="393">
        <v>0.021203</v>
      </c>
    </row>
    <row r="44" spans="1:4" ht="12.75">
      <c r="A44" s="177"/>
      <c r="B44" s="402" t="s">
        <v>2702</v>
      </c>
      <c r="C44" s="403"/>
      <c r="D44" s="393">
        <v>0.030937</v>
      </c>
    </row>
    <row r="45" spans="1:4" ht="12.75">
      <c r="A45" s="177"/>
      <c r="B45" s="402" t="s">
        <v>2703</v>
      </c>
      <c r="C45" s="403"/>
      <c r="D45" s="393">
        <v>0.143132</v>
      </c>
    </row>
    <row r="46" spans="1:4" ht="12.75">
      <c r="A46" s="177"/>
      <c r="B46" s="402" t="s">
        <v>2704</v>
      </c>
      <c r="C46" s="403"/>
      <c r="D46" s="393">
        <v>0.048911</v>
      </c>
    </row>
    <row r="47" spans="1:4" ht="12.75">
      <c r="A47" s="177"/>
      <c r="B47" s="402" t="s">
        <v>2705</v>
      </c>
      <c r="C47" s="403"/>
      <c r="D47" s="393">
        <v>0.009759</v>
      </c>
    </row>
    <row r="48" spans="1:4" ht="12.75">
      <c r="A48" s="177"/>
      <c r="B48" s="402" t="s">
        <v>2706</v>
      </c>
      <c r="C48" s="403"/>
      <c r="D48" s="393">
        <v>0.035775</v>
      </c>
    </row>
    <row r="49" spans="1:4" ht="12.75">
      <c r="A49" s="177"/>
      <c r="B49" s="402" t="s">
        <v>2707</v>
      </c>
      <c r="C49" s="403"/>
      <c r="D49" s="393">
        <v>0.058776</v>
      </c>
    </row>
    <row r="50" spans="1:4" ht="12.75">
      <c r="A50" s="177"/>
      <c r="B50" s="402" t="s">
        <v>2708</v>
      </c>
      <c r="C50" s="403"/>
      <c r="D50" s="393">
        <v>0.053456</v>
      </c>
    </row>
    <row r="51" spans="1:4" ht="12.75">
      <c r="A51" s="177"/>
      <c r="B51" s="402" t="s">
        <v>2709</v>
      </c>
      <c r="C51" s="403"/>
      <c r="D51" s="393">
        <v>0.047737</v>
      </c>
    </row>
    <row r="52" spans="1:4" ht="12.75">
      <c r="A52" s="177"/>
      <c r="B52" s="402" t="s">
        <v>2710</v>
      </c>
      <c r="C52" s="403"/>
      <c r="D52" s="393">
        <v>0.02086</v>
      </c>
    </row>
    <row r="53" spans="1:4" ht="12.75">
      <c r="A53" s="177"/>
      <c r="B53" s="402" t="s">
        <v>2711</v>
      </c>
      <c r="C53" s="403"/>
      <c r="D53" s="393">
        <v>0.020292</v>
      </c>
    </row>
    <row r="54" spans="1:4" ht="12.75">
      <c r="A54" s="177"/>
      <c r="B54" s="402" t="s">
        <v>2712</v>
      </c>
      <c r="C54" s="403"/>
      <c r="D54" s="393">
        <v>0.125569</v>
      </c>
    </row>
    <row r="55" spans="1:4" ht="12.75">
      <c r="A55" s="177"/>
      <c r="B55" s="402" t="s">
        <v>2713</v>
      </c>
      <c r="C55" s="403"/>
      <c r="D55" s="393">
        <v>0.114953</v>
      </c>
    </row>
    <row r="56" spans="1:4" ht="12.75">
      <c r="A56" s="177"/>
      <c r="B56" s="317"/>
      <c r="C56" s="349"/>
      <c r="D56" s="393"/>
    </row>
    <row r="57" spans="1:4" ht="12.75">
      <c r="A57" s="177"/>
      <c r="B57" s="402" t="s">
        <v>2714</v>
      </c>
      <c r="C57" s="403"/>
      <c r="D57" s="393">
        <v>0</v>
      </c>
    </row>
    <row r="58" spans="1:4" ht="12.75">
      <c r="A58" s="177"/>
      <c r="B58" s="319" t="s">
        <v>2715</v>
      </c>
      <c r="C58" s="350"/>
      <c r="D58" s="396">
        <f>1-SUM(D33:D55)</f>
        <v>0.0006920000000000259</v>
      </c>
    </row>
    <row r="59" spans="1:3" ht="12.75">
      <c r="A59" s="177"/>
      <c r="B59" s="159"/>
      <c r="C59" s="159"/>
    </row>
    <row r="60" ht="12.75">
      <c r="A60" s="177"/>
    </row>
    <row r="61" spans="1:2" s="137" customFormat="1" ht="12.75">
      <c r="A61" s="177" t="s">
        <v>1132</v>
      </c>
      <c r="B61" s="142" t="s">
        <v>1131</v>
      </c>
    </row>
    <row r="62" spans="1:2" s="137" customFormat="1" ht="12.75">
      <c r="A62" s="177"/>
      <c r="B62" s="142"/>
    </row>
    <row r="63" spans="1:4" s="137" customFormat="1" ht="12.75">
      <c r="A63" s="177"/>
      <c r="B63" s="592" t="s">
        <v>1130</v>
      </c>
      <c r="C63" s="592"/>
      <c r="D63" s="404">
        <v>0.6689</v>
      </c>
    </row>
    <row r="64" spans="1:8" ht="12.75">
      <c r="A64" s="177"/>
      <c r="B64" s="141"/>
      <c r="C64" s="141"/>
      <c r="D64" s="141"/>
      <c r="E64" s="591"/>
      <c r="F64" s="591"/>
      <c r="G64" s="137"/>
      <c r="H64" s="137"/>
    </row>
    <row r="65" spans="1:10" ht="12.75">
      <c r="A65" s="177"/>
      <c r="B65" s="303"/>
      <c r="C65" s="405" t="s">
        <v>1126</v>
      </c>
      <c r="D65" s="330" t="s">
        <v>1077</v>
      </c>
      <c r="E65" s="132"/>
      <c r="F65" s="132"/>
      <c r="G65" s="137"/>
      <c r="H65" s="137"/>
      <c r="J65" s="138"/>
    </row>
    <row r="66" spans="1:8" ht="12.75">
      <c r="A66" s="177"/>
      <c r="B66" s="406" t="s">
        <v>1125</v>
      </c>
      <c r="C66" s="407" t="s">
        <v>1124</v>
      </c>
      <c r="D66" s="408">
        <v>0.1451</v>
      </c>
      <c r="E66" s="591"/>
      <c r="F66" s="591"/>
      <c r="G66" s="137"/>
      <c r="H66" s="153"/>
    </row>
    <row r="67" spans="1:8" ht="12.75">
      <c r="A67" s="177"/>
      <c r="B67" s="314"/>
      <c r="C67" s="409" t="s">
        <v>1123</v>
      </c>
      <c r="D67" s="410">
        <v>0.0799</v>
      </c>
      <c r="E67" s="132"/>
      <c r="F67" s="132"/>
      <c r="G67" s="137"/>
      <c r="H67" s="153"/>
    </row>
    <row r="68" spans="1:8" ht="12.75">
      <c r="A68" s="177"/>
      <c r="B68" s="314"/>
      <c r="C68" s="409" t="s">
        <v>1122</v>
      </c>
      <c r="D68" s="410">
        <v>0.1011</v>
      </c>
      <c r="E68" s="591"/>
      <c r="F68" s="591"/>
      <c r="G68" s="137"/>
      <c r="H68" s="153"/>
    </row>
    <row r="69" spans="1:8" ht="12.75">
      <c r="A69" s="177"/>
      <c r="B69" s="314"/>
      <c r="C69" s="409" t="s">
        <v>1121</v>
      </c>
      <c r="D69" s="410">
        <v>0.1342</v>
      </c>
      <c r="E69" s="132"/>
      <c r="F69" s="132"/>
      <c r="G69" s="137"/>
      <c r="H69" s="153"/>
    </row>
    <row r="70" spans="1:8" ht="12.75">
      <c r="A70" s="177"/>
      <c r="B70" s="314"/>
      <c r="C70" s="409" t="s">
        <v>1120</v>
      </c>
      <c r="D70" s="410">
        <v>0.1842</v>
      </c>
      <c r="E70" s="591"/>
      <c r="F70" s="591"/>
      <c r="G70" s="137"/>
      <c r="H70" s="153"/>
    </row>
    <row r="71" spans="1:8" ht="12.75">
      <c r="A71" s="177"/>
      <c r="B71" s="314"/>
      <c r="C71" s="409" t="s">
        <v>1119</v>
      </c>
      <c r="D71" s="410">
        <v>0.1127</v>
      </c>
      <c r="E71" s="132"/>
      <c r="F71" s="132"/>
      <c r="G71" s="137"/>
      <c r="H71" s="153"/>
    </row>
    <row r="72" spans="1:8" ht="12.75">
      <c r="A72" s="177"/>
      <c r="B72" s="314"/>
      <c r="C72" s="409" t="s">
        <v>1118</v>
      </c>
      <c r="D72" s="410">
        <v>0.1139</v>
      </c>
      <c r="E72" s="591"/>
      <c r="F72" s="591"/>
      <c r="G72" s="137"/>
      <c r="H72" s="153"/>
    </row>
    <row r="73" spans="1:8" ht="12.75">
      <c r="A73" s="177"/>
      <c r="B73" s="314"/>
      <c r="C73" s="409" t="s">
        <v>1117</v>
      </c>
      <c r="D73" s="410">
        <v>0.0923</v>
      </c>
      <c r="E73" s="132"/>
      <c r="F73" s="132"/>
      <c r="G73" s="137"/>
      <c r="H73" s="153"/>
    </row>
    <row r="74" spans="1:8" ht="12.75">
      <c r="A74" s="177"/>
      <c r="B74" s="314"/>
      <c r="C74" s="409" t="s">
        <v>1116</v>
      </c>
      <c r="D74" s="410">
        <v>0.0365</v>
      </c>
      <c r="E74" s="591"/>
      <c r="F74" s="591"/>
      <c r="G74" s="137"/>
      <c r="H74" s="153"/>
    </row>
    <row r="75" spans="1:8" ht="12.75">
      <c r="A75" s="177"/>
      <c r="B75" s="314"/>
      <c r="C75" s="409" t="s">
        <v>1115</v>
      </c>
      <c r="D75" s="410">
        <v>0</v>
      </c>
      <c r="E75" s="132"/>
      <c r="F75" s="132"/>
      <c r="G75" s="137"/>
      <c r="H75" s="153"/>
    </row>
    <row r="76" spans="1:8" ht="12.75">
      <c r="A76" s="177"/>
      <c r="B76" s="314"/>
      <c r="C76" s="409" t="s">
        <v>1114</v>
      </c>
      <c r="D76" s="410">
        <v>0</v>
      </c>
      <c r="E76" s="591"/>
      <c r="F76" s="591"/>
      <c r="G76" s="137"/>
      <c r="H76" s="153"/>
    </row>
    <row r="77" spans="1:8" ht="12.75">
      <c r="A77" s="177"/>
      <c r="B77" s="314"/>
      <c r="C77" s="409" t="s">
        <v>1113</v>
      </c>
      <c r="D77" s="410">
        <v>0</v>
      </c>
      <c r="E77" s="132"/>
      <c r="F77" s="132"/>
      <c r="G77" s="137"/>
      <c r="H77" s="153"/>
    </row>
    <row r="78" spans="1:8" ht="12.75">
      <c r="A78" s="177"/>
      <c r="B78" s="306"/>
      <c r="C78" s="411" t="s">
        <v>1112</v>
      </c>
      <c r="D78" s="412">
        <v>0</v>
      </c>
      <c r="E78" s="146"/>
      <c r="F78" s="146"/>
      <c r="G78" s="153"/>
      <c r="H78" s="153"/>
    </row>
    <row r="79" spans="1:8" ht="12.75">
      <c r="A79" s="177"/>
      <c r="G79" s="155"/>
      <c r="H79" s="155"/>
    </row>
    <row r="80" spans="1:8" ht="12.75">
      <c r="A80" s="177"/>
      <c r="G80" s="155"/>
      <c r="H80" s="155"/>
    </row>
    <row r="81" spans="1:8" s="137" customFormat="1" ht="12.75">
      <c r="A81" s="177" t="s">
        <v>1129</v>
      </c>
      <c r="B81" s="142" t="s">
        <v>1128</v>
      </c>
      <c r="G81" s="156"/>
      <c r="H81" s="156"/>
    </row>
    <row r="82" spans="1:8" s="137" customFormat="1" ht="12.75">
      <c r="A82" s="177"/>
      <c r="B82" s="142"/>
      <c r="G82" s="156"/>
      <c r="H82" s="156"/>
    </row>
    <row r="83" spans="1:8" s="137" customFormat="1" ht="12.75">
      <c r="A83" s="177"/>
      <c r="B83" s="595" t="s">
        <v>1127</v>
      </c>
      <c r="C83" s="596"/>
      <c r="D83" s="404">
        <v>0.6814</v>
      </c>
      <c r="G83" s="156"/>
      <c r="H83" s="156"/>
    </row>
    <row r="84" spans="1:8" s="137" customFormat="1" ht="12.75">
      <c r="A84" s="177"/>
      <c r="B84" s="142"/>
      <c r="G84" s="156"/>
      <c r="H84" s="156"/>
    </row>
    <row r="85" spans="1:9" ht="12.75">
      <c r="A85" s="177"/>
      <c r="B85" s="303"/>
      <c r="C85" s="367" t="s">
        <v>1126</v>
      </c>
      <c r="D85" s="309" t="s">
        <v>1077</v>
      </c>
      <c r="E85" s="132"/>
      <c r="F85" s="132"/>
      <c r="G85" s="156"/>
      <c r="H85" s="156"/>
      <c r="I85" s="137"/>
    </row>
    <row r="86" spans="1:9" ht="12.75">
      <c r="A86" s="177"/>
      <c r="B86" s="406" t="s">
        <v>1125</v>
      </c>
      <c r="C86" s="407" t="s">
        <v>1124</v>
      </c>
      <c r="D86" s="390">
        <v>0.1538</v>
      </c>
      <c r="E86" s="146"/>
      <c r="F86" s="146"/>
      <c r="G86" s="156"/>
      <c r="H86" s="156"/>
      <c r="I86" s="137"/>
    </row>
    <row r="87" spans="1:9" ht="12.75">
      <c r="A87" s="177"/>
      <c r="B87" s="314"/>
      <c r="C87" s="409" t="s">
        <v>1123</v>
      </c>
      <c r="D87" s="393">
        <v>0.0727</v>
      </c>
      <c r="E87" s="146"/>
      <c r="F87" s="146"/>
      <c r="G87" s="156"/>
      <c r="H87" s="156"/>
      <c r="I87" s="137"/>
    </row>
    <row r="88" spans="1:9" ht="12.75">
      <c r="A88" s="177"/>
      <c r="B88" s="314"/>
      <c r="C88" s="409" t="s">
        <v>1122</v>
      </c>
      <c r="D88" s="393">
        <v>0.0902</v>
      </c>
      <c r="E88" s="146"/>
      <c r="F88" s="146"/>
      <c r="G88" s="156"/>
      <c r="H88" s="156"/>
      <c r="I88" s="137"/>
    </row>
    <row r="89" spans="1:9" ht="12.75">
      <c r="A89" s="177"/>
      <c r="B89" s="314"/>
      <c r="C89" s="409" t="s">
        <v>1121</v>
      </c>
      <c r="D89" s="393">
        <v>0.1185</v>
      </c>
      <c r="E89" s="146"/>
      <c r="F89" s="146"/>
      <c r="G89" s="156"/>
      <c r="H89" s="156"/>
      <c r="I89" s="137"/>
    </row>
    <row r="90" spans="1:9" ht="12.75">
      <c r="A90" s="177"/>
      <c r="B90" s="314"/>
      <c r="C90" s="409" t="s">
        <v>1120</v>
      </c>
      <c r="D90" s="393">
        <v>0.1585</v>
      </c>
      <c r="E90" s="146"/>
      <c r="F90" s="146"/>
      <c r="G90" s="156"/>
      <c r="H90" s="156"/>
      <c r="I90" s="137"/>
    </row>
    <row r="91" spans="1:9" ht="12.75">
      <c r="A91" s="177"/>
      <c r="B91" s="314"/>
      <c r="C91" s="409" t="s">
        <v>1119</v>
      </c>
      <c r="D91" s="393">
        <v>0.1014</v>
      </c>
      <c r="E91" s="146"/>
      <c r="F91" s="146"/>
      <c r="G91" s="156"/>
      <c r="H91" s="156"/>
      <c r="I91" s="137"/>
    </row>
    <row r="92" spans="1:9" ht="12.75">
      <c r="A92" s="177"/>
      <c r="B92" s="314"/>
      <c r="C92" s="409" t="s">
        <v>1118</v>
      </c>
      <c r="D92" s="393">
        <v>0.1179</v>
      </c>
      <c r="E92" s="146"/>
      <c r="F92" s="146"/>
      <c r="G92" s="156"/>
      <c r="H92" s="156"/>
      <c r="I92" s="137"/>
    </row>
    <row r="93" spans="1:9" ht="12.75">
      <c r="A93" s="177"/>
      <c r="B93" s="314"/>
      <c r="C93" s="409" t="s">
        <v>1117</v>
      </c>
      <c r="D93" s="393">
        <v>0.1121</v>
      </c>
      <c r="E93" s="146"/>
      <c r="F93" s="146"/>
      <c r="G93" s="156"/>
      <c r="H93" s="156"/>
      <c r="I93" s="137"/>
    </row>
    <row r="94" spans="1:9" ht="12.75">
      <c r="A94" s="177"/>
      <c r="B94" s="314"/>
      <c r="C94" s="409" t="s">
        <v>1116</v>
      </c>
      <c r="D94" s="393">
        <v>0.0616</v>
      </c>
      <c r="E94" s="146"/>
      <c r="F94" s="146"/>
      <c r="G94" s="156"/>
      <c r="H94" s="156"/>
      <c r="I94" s="137"/>
    </row>
    <row r="95" spans="1:9" ht="12.75">
      <c r="A95" s="177"/>
      <c r="B95" s="314"/>
      <c r="C95" s="409" t="s">
        <v>1115</v>
      </c>
      <c r="D95" s="393">
        <v>0.0109</v>
      </c>
      <c r="E95" s="146"/>
      <c r="F95" s="146"/>
      <c r="G95" s="156"/>
      <c r="H95" s="156"/>
      <c r="I95" s="137"/>
    </row>
    <row r="96" spans="1:9" ht="12.75">
      <c r="A96" s="177"/>
      <c r="B96" s="314"/>
      <c r="C96" s="409" t="s">
        <v>1114</v>
      </c>
      <c r="D96" s="393">
        <v>0.0024</v>
      </c>
      <c r="E96" s="146"/>
      <c r="F96" s="146"/>
      <c r="G96" s="156"/>
      <c r="H96" s="156"/>
      <c r="I96" s="137"/>
    </row>
    <row r="97" spans="1:9" ht="12.75">
      <c r="A97" s="177"/>
      <c r="B97" s="314"/>
      <c r="C97" s="409" t="s">
        <v>1113</v>
      </c>
      <c r="D97" s="393">
        <v>0</v>
      </c>
      <c r="E97" s="146"/>
      <c r="F97" s="146"/>
      <c r="G97" s="156"/>
      <c r="H97" s="156"/>
      <c r="I97" s="137"/>
    </row>
    <row r="98" spans="1:7" ht="12.75">
      <c r="A98" s="177"/>
      <c r="B98" s="306"/>
      <c r="C98" s="411" t="s">
        <v>1112</v>
      </c>
      <c r="D98" s="396">
        <v>0</v>
      </c>
      <c r="E98" s="146"/>
      <c r="F98" s="146"/>
      <c r="G98" s="141"/>
    </row>
    <row r="99" spans="1:3" ht="12.75">
      <c r="A99" s="177"/>
      <c r="B99" s="159"/>
      <c r="C99" s="159"/>
    </row>
    <row r="100" spans="1:3" ht="12.75">
      <c r="A100" s="177"/>
      <c r="B100" s="159"/>
      <c r="C100" s="159"/>
    </row>
    <row r="101" spans="1:2" ht="12.75">
      <c r="A101" s="177" t="s">
        <v>1111</v>
      </c>
      <c r="B101" s="142" t="s">
        <v>1110</v>
      </c>
    </row>
    <row r="102" spans="1:2" ht="12.75">
      <c r="A102" s="177"/>
      <c r="B102" s="142"/>
    </row>
    <row r="103" spans="1:7" ht="12.75">
      <c r="A103" s="177"/>
      <c r="B103" s="141"/>
      <c r="D103" s="141"/>
      <c r="E103" s="330" t="s">
        <v>1077</v>
      </c>
      <c r="F103" s="132"/>
      <c r="G103" s="148"/>
    </row>
    <row r="104" spans="1:7" ht="12.75">
      <c r="A104" s="413"/>
      <c r="B104" s="414" t="s">
        <v>1109</v>
      </c>
      <c r="C104" s="335"/>
      <c r="D104" s="335"/>
      <c r="E104" s="415">
        <v>0.0467</v>
      </c>
      <c r="F104" s="146"/>
      <c r="G104" s="141"/>
    </row>
    <row r="105" spans="1:7" ht="12.75">
      <c r="A105" s="413"/>
      <c r="B105" s="416" t="s">
        <v>1108</v>
      </c>
      <c r="C105" s="340"/>
      <c r="D105" s="340"/>
      <c r="E105" s="417">
        <v>0.4202</v>
      </c>
      <c r="F105" s="146"/>
      <c r="G105" s="141"/>
    </row>
    <row r="106" spans="1:7" ht="12.75">
      <c r="A106" s="413"/>
      <c r="B106" s="418"/>
      <c r="C106" s="307"/>
      <c r="D106" s="419" t="s">
        <v>1107</v>
      </c>
      <c r="E106" s="420">
        <f>SUM(E104:E105)</f>
        <v>0.46690000000000004</v>
      </c>
      <c r="F106" s="146"/>
      <c r="G106" s="141"/>
    </row>
    <row r="107" spans="1:7" ht="12.75">
      <c r="A107" s="177"/>
      <c r="B107" s="421" t="s">
        <v>1106</v>
      </c>
      <c r="C107" s="597" t="s">
        <v>1105</v>
      </c>
      <c r="D107" s="598"/>
      <c r="E107" s="415">
        <v>0.0096</v>
      </c>
      <c r="F107" s="146"/>
      <c r="G107" s="141"/>
    </row>
    <row r="108" spans="1:7" ht="12.75">
      <c r="A108" s="177"/>
      <c r="B108" s="422"/>
      <c r="C108" s="599" t="s">
        <v>1104</v>
      </c>
      <c r="D108" s="600" t="s">
        <v>1102</v>
      </c>
      <c r="E108" s="423">
        <v>0.4744</v>
      </c>
      <c r="F108" s="146"/>
      <c r="G108" s="141"/>
    </row>
    <row r="109" spans="1:7" ht="12.75">
      <c r="A109" s="177"/>
      <c r="B109" s="422"/>
      <c r="C109" s="599" t="s">
        <v>1103</v>
      </c>
      <c r="D109" s="600" t="s">
        <v>1102</v>
      </c>
      <c r="E109" s="423">
        <v>0.0491</v>
      </c>
      <c r="F109" s="146"/>
      <c r="G109" s="141"/>
    </row>
    <row r="110" spans="1:7" ht="12.75">
      <c r="A110" s="177"/>
      <c r="B110" s="424"/>
      <c r="C110" s="593" t="s">
        <v>2714</v>
      </c>
      <c r="D110" s="594" t="s">
        <v>1102</v>
      </c>
      <c r="E110" s="417">
        <v>0</v>
      </c>
      <c r="F110" s="146"/>
      <c r="G110" s="141"/>
    </row>
    <row r="111" spans="1:8" ht="12.75">
      <c r="A111" s="177"/>
      <c r="B111" s="425"/>
      <c r="C111" s="304"/>
      <c r="D111" s="361" t="s">
        <v>1101</v>
      </c>
      <c r="E111" s="420">
        <f>SUM(E107:E110)</f>
        <v>0.5331</v>
      </c>
      <c r="F111" s="146"/>
      <c r="G111" s="141"/>
      <c r="H111" s="141"/>
    </row>
    <row r="112" spans="1:9" ht="12.75">
      <c r="A112" s="177"/>
      <c r="B112" s="135"/>
      <c r="E112" s="141"/>
      <c r="H112" s="141"/>
      <c r="I112" s="141"/>
    </row>
    <row r="113" spans="1:9" ht="12.75">
      <c r="A113" s="177"/>
      <c r="B113" s="135"/>
      <c r="H113" s="141"/>
      <c r="I113" s="141"/>
    </row>
    <row r="114" spans="1:9" ht="12.75">
      <c r="A114" s="327" t="s">
        <v>1100</v>
      </c>
      <c r="B114" s="151" t="s">
        <v>1099</v>
      </c>
      <c r="H114" s="141"/>
      <c r="I114" s="141"/>
    </row>
    <row r="115" spans="1:9" ht="12.75">
      <c r="A115" s="177"/>
      <c r="B115" s="151"/>
      <c r="H115" s="141"/>
      <c r="I115" s="141"/>
    </row>
    <row r="116" spans="1:8" ht="12.75">
      <c r="A116" s="177"/>
      <c r="B116" s="309" t="s">
        <v>1098</v>
      </c>
      <c r="C116" s="330" t="s">
        <v>1077</v>
      </c>
      <c r="D116" s="132"/>
      <c r="E116" s="132"/>
      <c r="H116" s="141"/>
    </row>
    <row r="117" spans="1:8" ht="12.75">
      <c r="A117" s="177"/>
      <c r="B117" s="426" t="s">
        <v>1097</v>
      </c>
      <c r="C117" s="415">
        <v>0.0382</v>
      </c>
      <c r="D117" s="146"/>
      <c r="E117" s="146"/>
      <c r="H117" s="141"/>
    </row>
    <row r="118" spans="1:8" ht="12.75">
      <c r="A118" s="177"/>
      <c r="B118" s="427" t="s">
        <v>1096</v>
      </c>
      <c r="C118" s="423">
        <v>0.0774</v>
      </c>
      <c r="D118" s="146"/>
      <c r="E118" s="146"/>
      <c r="H118" s="141"/>
    </row>
    <row r="119" spans="1:8" ht="12.75">
      <c r="A119" s="177"/>
      <c r="B119" s="427" t="s">
        <v>1095</v>
      </c>
      <c r="C119" s="423">
        <v>0.1789</v>
      </c>
      <c r="D119" s="146"/>
      <c r="E119" s="146"/>
      <c r="H119" s="141"/>
    </row>
    <row r="120" spans="1:8" ht="12.75">
      <c r="A120" s="177"/>
      <c r="B120" s="427" t="s">
        <v>1094</v>
      </c>
      <c r="C120" s="423">
        <v>0.2388</v>
      </c>
      <c r="D120" s="146"/>
      <c r="E120" s="146"/>
      <c r="H120" s="141"/>
    </row>
    <row r="121" spans="1:8" ht="12.75">
      <c r="A121" s="177"/>
      <c r="B121" s="428" t="s">
        <v>1093</v>
      </c>
      <c r="C121" s="417">
        <v>0.4667</v>
      </c>
      <c r="D121" s="146"/>
      <c r="E121" s="146"/>
      <c r="H121" s="141"/>
    </row>
    <row r="122" spans="1:10" ht="12.75">
      <c r="A122" s="177"/>
      <c r="B122" s="141"/>
      <c r="C122" s="141"/>
      <c r="D122" s="141"/>
      <c r="E122" s="141"/>
      <c r="H122" s="141"/>
      <c r="I122" s="141"/>
      <c r="J122" s="141"/>
    </row>
    <row r="123" ht="12.75">
      <c r="A123" s="177"/>
    </row>
    <row r="124" spans="1:2" ht="12.75">
      <c r="A124" s="177" t="s">
        <v>1092</v>
      </c>
      <c r="B124" s="151" t="s">
        <v>1091</v>
      </c>
    </row>
    <row r="125" spans="1:2" ht="12.75">
      <c r="A125" s="177"/>
      <c r="B125" s="151"/>
    </row>
    <row r="126" spans="1:4" ht="12.75">
      <c r="A126" s="177"/>
      <c r="B126" s="141"/>
      <c r="C126" s="330" t="s">
        <v>1077</v>
      </c>
      <c r="D126" s="144"/>
    </row>
    <row r="127" spans="1:4" ht="12.75">
      <c r="A127" s="177"/>
      <c r="B127" s="334" t="s">
        <v>2747</v>
      </c>
      <c r="C127" s="429">
        <v>0.8174</v>
      </c>
      <c r="D127" s="141"/>
    </row>
    <row r="128" spans="1:4" ht="12.75">
      <c r="A128" s="177"/>
      <c r="B128" s="345" t="s">
        <v>1090</v>
      </c>
      <c r="C128" s="430">
        <v>0.023</v>
      </c>
      <c r="D128" s="141"/>
    </row>
    <row r="129" spans="1:4" ht="12.75">
      <c r="A129" s="177"/>
      <c r="B129" s="345" t="s">
        <v>2748</v>
      </c>
      <c r="C129" s="430">
        <v>0.1595</v>
      </c>
      <c r="D129" s="141"/>
    </row>
    <row r="130" spans="1:4" ht="12.75">
      <c r="A130" s="177"/>
      <c r="B130" s="345" t="s">
        <v>2737</v>
      </c>
      <c r="C130" s="430">
        <v>0</v>
      </c>
      <c r="D130" s="141"/>
    </row>
    <row r="131" spans="1:4" ht="12.75">
      <c r="A131" s="177"/>
      <c r="B131" s="346" t="s">
        <v>2715</v>
      </c>
      <c r="C131" s="431">
        <v>0</v>
      </c>
      <c r="D131" s="141"/>
    </row>
    <row r="132" spans="1:4" s="160" customFormat="1" ht="12.75">
      <c r="A132" s="327"/>
      <c r="D132" s="146"/>
    </row>
    <row r="133" ht="12.75">
      <c r="A133" s="177"/>
    </row>
    <row r="134" spans="1:2" ht="12.75">
      <c r="A134" s="327" t="s">
        <v>1089</v>
      </c>
      <c r="B134" s="151" t="s">
        <v>1088</v>
      </c>
    </row>
    <row r="135" ht="12.75">
      <c r="A135" s="177"/>
    </row>
    <row r="136" spans="1:4" ht="12.75">
      <c r="A136" s="177"/>
      <c r="B136" s="141"/>
      <c r="C136" s="309" t="s">
        <v>1077</v>
      </c>
      <c r="D136" s="144"/>
    </row>
    <row r="137" spans="1:4" ht="12.75">
      <c r="A137" s="177"/>
      <c r="B137" s="334" t="s">
        <v>2749</v>
      </c>
      <c r="C137" s="415">
        <v>1</v>
      </c>
      <c r="D137" s="140"/>
    </row>
    <row r="138" spans="1:4" ht="12.75">
      <c r="A138" s="177"/>
      <c r="B138" s="345" t="s">
        <v>1087</v>
      </c>
      <c r="C138" s="423">
        <v>0</v>
      </c>
      <c r="D138" s="140"/>
    </row>
    <row r="139" spans="1:4" ht="12.75">
      <c r="A139" s="177"/>
      <c r="B139" s="345" t="s">
        <v>1086</v>
      </c>
      <c r="C139" s="423">
        <v>0</v>
      </c>
      <c r="D139" s="140"/>
    </row>
    <row r="140" spans="1:4" ht="12.75">
      <c r="A140" s="177"/>
      <c r="B140" s="345" t="s">
        <v>2737</v>
      </c>
      <c r="C140" s="423">
        <v>0</v>
      </c>
      <c r="D140" s="141"/>
    </row>
    <row r="141" spans="1:4" ht="12.75">
      <c r="A141" s="177"/>
      <c r="B141" s="346" t="s">
        <v>2715</v>
      </c>
      <c r="C141" s="417">
        <v>0</v>
      </c>
      <c r="D141" s="141"/>
    </row>
    <row r="142" ht="12.75">
      <c r="A142" s="177"/>
    </row>
    <row r="143" ht="12.75">
      <c r="A143" s="177"/>
    </row>
    <row r="144" spans="1:2" ht="12.75">
      <c r="A144" s="177" t="s">
        <v>1085</v>
      </c>
      <c r="B144" s="154" t="s">
        <v>1084</v>
      </c>
    </row>
    <row r="145" ht="12.75">
      <c r="A145" s="177"/>
    </row>
    <row r="146" spans="1:3" ht="12.75">
      <c r="A146" s="177"/>
      <c r="B146" s="141"/>
      <c r="C146" s="309" t="s">
        <v>1077</v>
      </c>
    </row>
    <row r="147" spans="1:3" ht="12.75">
      <c r="A147" s="177"/>
      <c r="B147" s="334" t="s">
        <v>1083</v>
      </c>
      <c r="C147" s="415">
        <v>0.9751</v>
      </c>
    </row>
    <row r="148" spans="1:3" ht="12.75">
      <c r="A148" s="177"/>
      <c r="B148" s="345" t="s">
        <v>1082</v>
      </c>
      <c r="C148" s="423">
        <v>0.0118</v>
      </c>
    </row>
    <row r="149" spans="1:3" ht="12.75">
      <c r="A149" s="177"/>
      <c r="B149" s="345" t="s">
        <v>1081</v>
      </c>
      <c r="C149" s="423">
        <v>0.0131</v>
      </c>
    </row>
    <row r="150" spans="1:3" ht="12.75">
      <c r="A150" s="177"/>
      <c r="B150" s="345" t="s">
        <v>1080</v>
      </c>
      <c r="C150" s="423">
        <v>0</v>
      </c>
    </row>
    <row r="151" spans="1:3" ht="12.75">
      <c r="A151" s="177"/>
      <c r="B151" s="345" t="s">
        <v>2737</v>
      </c>
      <c r="C151" s="423">
        <v>0</v>
      </c>
    </row>
    <row r="152" spans="1:3" ht="12.75">
      <c r="A152" s="177"/>
      <c r="B152" s="346" t="s">
        <v>2715</v>
      </c>
      <c r="C152" s="417">
        <v>0</v>
      </c>
    </row>
    <row r="153" ht="12.75">
      <c r="A153" s="177"/>
    </row>
    <row r="154" ht="12.75">
      <c r="A154" s="177"/>
    </row>
    <row r="155" spans="1:2" ht="12.75">
      <c r="A155" s="327" t="s">
        <v>1079</v>
      </c>
      <c r="B155" s="142" t="s">
        <v>1078</v>
      </c>
    </row>
    <row r="156" ht="12.75">
      <c r="A156" s="177"/>
    </row>
    <row r="157" spans="1:4" ht="12.75">
      <c r="A157" s="177"/>
      <c r="D157" s="330" t="s">
        <v>1077</v>
      </c>
    </row>
    <row r="158" spans="1:4" ht="12.75">
      <c r="A158" s="177"/>
      <c r="B158" s="313" t="s">
        <v>1076</v>
      </c>
      <c r="C158" s="348"/>
      <c r="D158" s="432">
        <v>0.6186</v>
      </c>
    </row>
    <row r="159" spans="1:4" ht="12.75">
      <c r="A159" s="177"/>
      <c r="B159" s="317" t="s">
        <v>1075</v>
      </c>
      <c r="C159" s="349"/>
      <c r="D159" s="433">
        <v>0.1737</v>
      </c>
    </row>
    <row r="160" spans="1:4" ht="12.75">
      <c r="A160" s="177"/>
      <c r="B160" s="317" t="s">
        <v>1074</v>
      </c>
      <c r="C160" s="349"/>
      <c r="D160" s="433">
        <v>0.1246</v>
      </c>
    </row>
    <row r="161" spans="1:4" ht="12.75">
      <c r="A161" s="177"/>
      <c r="B161" s="317" t="s">
        <v>1073</v>
      </c>
      <c r="C161" s="349"/>
      <c r="D161" s="433">
        <v>0.0252</v>
      </c>
    </row>
    <row r="162" spans="1:4" ht="12.75">
      <c r="A162" s="177"/>
      <c r="B162" s="317" t="s">
        <v>1072</v>
      </c>
      <c r="C162" s="349"/>
      <c r="D162" s="433">
        <v>0.0578</v>
      </c>
    </row>
    <row r="163" spans="1:4" ht="12.75">
      <c r="A163" s="177"/>
      <c r="B163" s="317" t="s">
        <v>1071</v>
      </c>
      <c r="C163" s="349"/>
      <c r="D163" s="433">
        <v>0</v>
      </c>
    </row>
    <row r="164" spans="1:4" ht="12.75">
      <c r="A164" s="177"/>
      <c r="B164" s="319" t="s">
        <v>2715</v>
      </c>
      <c r="C164" s="350"/>
      <c r="D164" s="434">
        <v>0</v>
      </c>
    </row>
    <row r="165" ht="12.75">
      <c r="A165" s="177"/>
    </row>
    <row r="166" spans="1:10" ht="12.75">
      <c r="A166" s="177"/>
      <c r="B166" s="141"/>
      <c r="C166" s="141"/>
      <c r="D166" s="141"/>
      <c r="E166" s="141"/>
      <c r="F166" s="141"/>
      <c r="G166" s="141"/>
      <c r="H166" s="141"/>
      <c r="I166" s="141"/>
      <c r="J166" s="141"/>
    </row>
    <row r="167" spans="1:6" ht="12.75">
      <c r="A167" s="177" t="s">
        <v>1070</v>
      </c>
      <c r="B167" s="151" t="s">
        <v>1069</v>
      </c>
      <c r="F167" s="141"/>
    </row>
    <row r="168" spans="1:6" ht="12.75">
      <c r="A168" s="177"/>
      <c r="B168" s="151"/>
      <c r="F168" s="141"/>
    </row>
    <row r="169" spans="1:9" ht="12.75">
      <c r="A169" s="177"/>
      <c r="B169" s="313" t="s">
        <v>1068</v>
      </c>
      <c r="C169" s="435"/>
      <c r="D169" s="284">
        <v>523603</v>
      </c>
      <c r="E169" s="149"/>
      <c r="F169" s="149"/>
      <c r="G169" s="149"/>
      <c r="I169" s="158"/>
    </row>
    <row r="170" spans="1:7" ht="12.75">
      <c r="A170" s="177"/>
      <c r="B170" s="319" t="s">
        <v>1067</v>
      </c>
      <c r="C170" s="436"/>
      <c r="D170" s="285">
        <v>58094.27</v>
      </c>
      <c r="E170" s="149"/>
      <c r="F170" s="149"/>
      <c r="G170" s="149"/>
    </row>
    <row r="171" spans="1:7" s="160" customFormat="1" ht="12.75">
      <c r="A171" s="327"/>
      <c r="B171" s="159"/>
      <c r="C171" s="132"/>
      <c r="D171" s="149"/>
      <c r="E171" s="149"/>
      <c r="F171" s="149"/>
      <c r="G171" s="149"/>
    </row>
    <row r="172" spans="1:7" s="160" customFormat="1" ht="25.5">
      <c r="A172" s="327"/>
      <c r="B172" s="159"/>
      <c r="C172" s="132"/>
      <c r="D172" s="381" t="s">
        <v>1066</v>
      </c>
      <c r="E172" s="149"/>
      <c r="F172" s="149"/>
      <c r="G172" s="149"/>
    </row>
    <row r="173" spans="1:7" ht="12.75">
      <c r="A173" s="177"/>
      <c r="B173" s="313" t="s">
        <v>1065</v>
      </c>
      <c r="C173" s="348"/>
      <c r="D173" s="432">
        <v>9.4E-05</v>
      </c>
      <c r="E173" s="146"/>
      <c r="F173" s="146"/>
      <c r="G173" s="146"/>
    </row>
    <row r="174" spans="1:7" ht="12.75">
      <c r="A174" s="177"/>
      <c r="B174" s="319" t="s">
        <v>1064</v>
      </c>
      <c r="C174" s="350"/>
      <c r="D174" s="434">
        <v>0.000184</v>
      </c>
      <c r="E174" s="146"/>
      <c r="F174" s="146"/>
      <c r="G174" s="146"/>
    </row>
    <row r="175" spans="1:7" s="160" customFormat="1" ht="12.75">
      <c r="A175" s="327"/>
      <c r="B175" s="159"/>
      <c r="C175" s="159"/>
      <c r="D175" s="146"/>
      <c r="E175" s="146"/>
      <c r="F175" s="146"/>
      <c r="G175" s="146"/>
    </row>
    <row r="176" spans="1:7" s="160" customFormat="1" ht="12.75">
      <c r="A176" s="327"/>
      <c r="B176" s="159"/>
      <c r="C176" s="159"/>
      <c r="D176" s="146"/>
      <c r="E176" s="146"/>
      <c r="F176" s="146"/>
      <c r="G176" s="146"/>
    </row>
    <row r="177" spans="1:6" ht="51">
      <c r="A177" s="476"/>
      <c r="B177" s="477" t="s">
        <v>1063</v>
      </c>
      <c r="C177" s="451" t="s">
        <v>1062</v>
      </c>
      <c r="D177" s="451" t="s">
        <v>1061</v>
      </c>
      <c r="E177" s="451" t="s">
        <v>1060</v>
      </c>
      <c r="F177" s="478"/>
    </row>
    <row r="178" spans="1:6" ht="12.75">
      <c r="A178" s="476"/>
      <c r="B178" s="483" t="s">
        <v>2716</v>
      </c>
      <c r="C178" s="479">
        <v>508238</v>
      </c>
      <c r="D178" s="479">
        <v>26457.5151</v>
      </c>
      <c r="E178" s="480">
        <f aca="true" t="shared" si="0" ref="E178:E183">D178/$D$184</f>
        <v>0.8697884084378333</v>
      </c>
      <c r="F178" s="478"/>
    </row>
    <row r="179" spans="1:6" ht="12.75">
      <c r="A179" s="476"/>
      <c r="B179" s="483" t="s">
        <v>2717</v>
      </c>
      <c r="C179" s="479">
        <v>14824</v>
      </c>
      <c r="D179" s="479">
        <v>3722.0724</v>
      </c>
      <c r="E179" s="480">
        <f t="shared" si="0"/>
        <v>0.12236279244857678</v>
      </c>
      <c r="F179" s="478"/>
    </row>
    <row r="180" spans="1:6" ht="12.75">
      <c r="A180" s="476"/>
      <c r="B180" s="483" t="s">
        <v>2718</v>
      </c>
      <c r="C180" s="479">
        <v>541</v>
      </c>
      <c r="D180" s="479">
        <v>238.7474</v>
      </c>
      <c r="E180" s="480">
        <f t="shared" si="0"/>
        <v>0.007848799113589875</v>
      </c>
      <c r="F180" s="478"/>
    </row>
    <row r="181" spans="1:6" ht="12.75">
      <c r="A181" s="476"/>
      <c r="B181" s="483" t="s">
        <v>2719</v>
      </c>
      <c r="C181" s="479">
        <v>0</v>
      </c>
      <c r="D181" s="479">
        <v>0</v>
      </c>
      <c r="E181" s="480">
        <f t="shared" si="0"/>
        <v>0</v>
      </c>
      <c r="F181" s="478"/>
    </row>
    <row r="182" spans="1:6" ht="12.75">
      <c r="A182" s="476"/>
      <c r="B182" s="483" t="s">
        <v>2720</v>
      </c>
      <c r="C182" s="479">
        <v>0</v>
      </c>
      <c r="D182" s="479">
        <v>0</v>
      </c>
      <c r="E182" s="480">
        <f t="shared" si="0"/>
        <v>0</v>
      </c>
      <c r="F182" s="478"/>
    </row>
    <row r="183" spans="1:6" ht="13.5" thickBot="1">
      <c r="A183" s="476"/>
      <c r="B183" s="437" t="s">
        <v>2721</v>
      </c>
      <c r="C183" s="479">
        <v>0</v>
      </c>
      <c r="D183" s="479">
        <v>0</v>
      </c>
      <c r="E183" s="480">
        <f t="shared" si="0"/>
        <v>0</v>
      </c>
      <c r="F183" s="478"/>
    </row>
    <row r="184" spans="1:6" ht="13.5" thickBot="1">
      <c r="A184" s="476"/>
      <c r="B184" s="484" t="s">
        <v>1059</v>
      </c>
      <c r="C184" s="481">
        <f>SUM(C178:C183)</f>
        <v>523603</v>
      </c>
      <c r="D184" s="481">
        <f>SUM(D178:D183)</f>
        <v>30418.3349</v>
      </c>
      <c r="E184" s="482">
        <f>SUM(E178:E183)</f>
        <v>1</v>
      </c>
      <c r="F184" s="478"/>
    </row>
    <row r="185" spans="1:7" s="160" customFormat="1" ht="12.75">
      <c r="A185" s="327"/>
      <c r="B185" s="159"/>
      <c r="C185" s="159"/>
      <c r="D185" s="146"/>
      <c r="E185" s="146"/>
      <c r="F185" s="146"/>
      <c r="G185" s="146"/>
    </row>
    <row r="186" spans="1:6" ht="12.75">
      <c r="A186" s="177"/>
      <c r="F186" s="166"/>
    </row>
    <row r="187" spans="1:6" ht="12.75">
      <c r="A187" s="177" t="s">
        <v>1058</v>
      </c>
      <c r="B187" s="142" t="s">
        <v>1057</v>
      </c>
      <c r="F187" s="166"/>
    </row>
    <row r="188" spans="1:6" ht="12.75">
      <c r="A188" s="177"/>
      <c r="B188" s="142"/>
      <c r="F188" s="166"/>
    </row>
    <row r="189" spans="1:5" ht="12.75">
      <c r="A189" s="177"/>
      <c r="B189" s="141"/>
      <c r="C189" s="437" t="s">
        <v>973</v>
      </c>
      <c r="D189" s="437" t="s">
        <v>1899</v>
      </c>
      <c r="E189" s="437" t="s">
        <v>1898</v>
      </c>
    </row>
    <row r="190" spans="1:5" ht="12.75">
      <c r="A190" s="177"/>
      <c r="B190" s="359" t="s">
        <v>1881</v>
      </c>
      <c r="C190" s="147">
        <f>SUM(D190:E190)</f>
        <v>0</v>
      </c>
      <c r="D190" s="147">
        <v>0</v>
      </c>
      <c r="E190" s="438">
        <v>0</v>
      </c>
    </row>
    <row r="191" spans="1:5" s="160" customFormat="1" ht="12.75">
      <c r="A191" s="327"/>
      <c r="B191" s="159"/>
      <c r="C191" s="146"/>
      <c r="D191" s="146"/>
      <c r="E191" s="167"/>
    </row>
    <row r="192" spans="1:6" ht="12.75">
      <c r="A192" s="177"/>
      <c r="B192" s="142"/>
      <c r="F192" s="166"/>
    </row>
    <row r="193" spans="1:13" s="146" customFormat="1" ht="12.75">
      <c r="A193" s="331"/>
      <c r="B193" s="347" t="s">
        <v>1056</v>
      </c>
      <c r="C193" s="304"/>
      <c r="D193" s="304"/>
      <c r="E193" s="304"/>
      <c r="F193" s="304"/>
      <c r="G193" s="304"/>
      <c r="H193" s="304"/>
      <c r="I193" s="304"/>
      <c r="J193" s="304"/>
      <c r="K193" s="304"/>
      <c r="L193" s="304"/>
      <c r="M193" s="323"/>
    </row>
    <row r="194" spans="1:13" ht="38.25">
      <c r="A194" s="177"/>
      <c r="B194" s="439" t="s">
        <v>1051</v>
      </c>
      <c r="C194" s="440" t="s">
        <v>1050</v>
      </c>
      <c r="D194" s="440" t="s">
        <v>1049</v>
      </c>
      <c r="E194" s="441"/>
      <c r="F194" s="442" t="s">
        <v>993</v>
      </c>
      <c r="G194" s="443"/>
      <c r="H194" s="440" t="s">
        <v>1048</v>
      </c>
      <c r="I194" s="440" t="s">
        <v>1055</v>
      </c>
      <c r="J194" s="440" t="s">
        <v>1054</v>
      </c>
      <c r="K194" s="440" t="s">
        <v>1053</v>
      </c>
      <c r="L194" s="440" t="s">
        <v>1047</v>
      </c>
      <c r="M194" s="440" t="s">
        <v>1046</v>
      </c>
    </row>
    <row r="195" spans="1:13" ht="12.75">
      <c r="A195" s="177"/>
      <c r="B195" s="339"/>
      <c r="C195" s="444"/>
      <c r="D195" s="444"/>
      <c r="E195" s="309" t="s">
        <v>989</v>
      </c>
      <c r="F195" s="309" t="s">
        <v>988</v>
      </c>
      <c r="G195" s="309" t="s">
        <v>986</v>
      </c>
      <c r="H195" s="444"/>
      <c r="I195" s="444"/>
      <c r="J195" s="444"/>
      <c r="K195" s="444"/>
      <c r="L195" s="444"/>
      <c r="M195" s="444"/>
    </row>
    <row r="196" spans="1:13" ht="12.75">
      <c r="A196" s="177"/>
      <c r="B196" s="445" t="s">
        <v>1045</v>
      </c>
      <c r="C196" s="286"/>
      <c r="D196" s="286"/>
      <c r="E196" s="286"/>
      <c r="F196" s="286"/>
      <c r="G196" s="286"/>
      <c r="H196" s="286"/>
      <c r="I196" s="286"/>
      <c r="J196" s="286"/>
      <c r="K196" s="286"/>
      <c r="L196" s="286"/>
      <c r="M196" s="286"/>
    </row>
    <row r="197" spans="1:13" ht="12.75">
      <c r="A197" s="177"/>
      <c r="B197" s="446" t="s">
        <v>1044</v>
      </c>
      <c r="C197" s="287"/>
      <c r="D197" s="287"/>
      <c r="E197" s="287"/>
      <c r="F197" s="287"/>
      <c r="G197" s="287"/>
      <c r="H197" s="287"/>
      <c r="I197" s="287"/>
      <c r="J197" s="287"/>
      <c r="K197" s="287"/>
      <c r="L197" s="287"/>
      <c r="M197" s="287"/>
    </row>
    <row r="198" spans="1:13" ht="12.75">
      <c r="A198" s="177"/>
      <c r="B198" s="446" t="s">
        <v>1043</v>
      </c>
      <c r="C198" s="287"/>
      <c r="D198" s="287"/>
      <c r="E198" s="287"/>
      <c r="F198" s="287"/>
      <c r="G198" s="287"/>
      <c r="H198" s="287"/>
      <c r="I198" s="287"/>
      <c r="J198" s="287"/>
      <c r="K198" s="287"/>
      <c r="L198" s="287"/>
      <c r="M198" s="287"/>
    </row>
    <row r="199" spans="1:13" ht="12.75">
      <c r="A199" s="177"/>
      <c r="B199" s="447" t="s">
        <v>1042</v>
      </c>
      <c r="C199" s="447"/>
      <c r="D199" s="447"/>
      <c r="E199" s="447"/>
      <c r="F199" s="447"/>
      <c r="G199" s="447"/>
      <c r="H199" s="447"/>
      <c r="I199" s="447"/>
      <c r="J199" s="447"/>
      <c r="K199" s="447"/>
      <c r="L199" s="447"/>
      <c r="M199" s="447"/>
    </row>
    <row r="200" ht="12.75">
      <c r="A200" s="177"/>
    </row>
    <row r="201" spans="1:6" ht="12.75">
      <c r="A201" s="177"/>
      <c r="B201" s="142"/>
      <c r="F201" s="166"/>
    </row>
    <row r="202" spans="1:10" s="146" customFormat="1" ht="12.75">
      <c r="A202" s="331"/>
      <c r="B202" s="347" t="s">
        <v>1052</v>
      </c>
      <c r="C202" s="304"/>
      <c r="D202" s="304"/>
      <c r="E202" s="304"/>
      <c r="F202" s="304"/>
      <c r="G202" s="304"/>
      <c r="H202" s="304"/>
      <c r="I202" s="304"/>
      <c r="J202" s="323"/>
    </row>
    <row r="203" spans="1:10" ht="38.25">
      <c r="A203" s="177"/>
      <c r="B203" s="439" t="s">
        <v>1051</v>
      </c>
      <c r="C203" s="440" t="s">
        <v>1050</v>
      </c>
      <c r="D203" s="440" t="s">
        <v>1049</v>
      </c>
      <c r="E203" s="441"/>
      <c r="F203" s="442" t="s">
        <v>993</v>
      </c>
      <c r="G203" s="443"/>
      <c r="H203" s="440" t="s">
        <v>1048</v>
      </c>
      <c r="I203" s="440" t="s">
        <v>1047</v>
      </c>
      <c r="J203" s="440" t="s">
        <v>1046</v>
      </c>
    </row>
    <row r="204" spans="1:10" ht="12.75">
      <c r="A204" s="177"/>
      <c r="B204" s="336"/>
      <c r="C204" s="444"/>
      <c r="D204" s="444"/>
      <c r="E204" s="309" t="s">
        <v>989</v>
      </c>
      <c r="F204" s="309" t="s">
        <v>988</v>
      </c>
      <c r="G204" s="309" t="s">
        <v>986</v>
      </c>
      <c r="H204" s="444"/>
      <c r="I204" s="444"/>
      <c r="J204" s="444"/>
    </row>
    <row r="205" spans="1:10" ht="12.75">
      <c r="A205" s="177"/>
      <c r="B205" s="445" t="s">
        <v>1045</v>
      </c>
      <c r="C205" s="286"/>
      <c r="D205" s="286"/>
      <c r="E205" s="286"/>
      <c r="F205" s="286"/>
      <c r="G205" s="286"/>
      <c r="H205" s="286"/>
      <c r="I205" s="286"/>
      <c r="J205" s="286"/>
    </row>
    <row r="206" spans="1:10" ht="12.75">
      <c r="A206" s="177"/>
      <c r="B206" s="446" t="s">
        <v>1044</v>
      </c>
      <c r="C206" s="287"/>
      <c r="D206" s="287"/>
      <c r="E206" s="287"/>
      <c r="F206" s="287"/>
      <c r="G206" s="287"/>
      <c r="H206" s="287"/>
      <c r="I206" s="287"/>
      <c r="J206" s="287"/>
    </row>
    <row r="207" spans="1:10" ht="12.75">
      <c r="A207" s="177"/>
      <c r="B207" s="446" t="s">
        <v>1043</v>
      </c>
      <c r="C207" s="287"/>
      <c r="D207" s="287"/>
      <c r="E207" s="287"/>
      <c r="F207" s="287"/>
      <c r="G207" s="287"/>
      <c r="H207" s="287"/>
      <c r="I207" s="287"/>
      <c r="J207" s="287"/>
    </row>
    <row r="208" spans="1:10" ht="12.75">
      <c r="A208" s="177"/>
      <c r="B208" s="447" t="s">
        <v>1042</v>
      </c>
      <c r="C208" s="447"/>
      <c r="D208" s="447"/>
      <c r="E208" s="447"/>
      <c r="F208" s="447"/>
      <c r="G208" s="447"/>
      <c r="H208" s="447"/>
      <c r="I208" s="447"/>
      <c r="J208" s="447"/>
    </row>
    <row r="209" ht="12.75">
      <c r="A209" s="177"/>
    </row>
    <row r="210" ht="12.75">
      <c r="A210" s="177"/>
    </row>
    <row r="211" ht="12.75">
      <c r="A211" s="177"/>
    </row>
    <row r="212" ht="12.75">
      <c r="A212" s="177"/>
    </row>
    <row r="213" ht="12.75">
      <c r="A213" s="177"/>
    </row>
    <row r="214" ht="12.75">
      <c r="A214" s="177"/>
    </row>
    <row r="215" ht="12.75">
      <c r="A215" s="177"/>
    </row>
    <row r="216" ht="12.75">
      <c r="A216" s="177"/>
    </row>
    <row r="217" ht="12.75">
      <c r="A217" s="177"/>
    </row>
    <row r="218" ht="12.75">
      <c r="A218" s="177"/>
    </row>
    <row r="219" ht="12.75">
      <c r="A219" s="177"/>
    </row>
    <row r="220" ht="12.75">
      <c r="A220" s="177"/>
    </row>
    <row r="221" ht="12.75">
      <c r="A221" s="177"/>
    </row>
    <row r="222" ht="12.75">
      <c r="A222" s="177"/>
    </row>
    <row r="223" ht="12.75">
      <c r="A223" s="177"/>
    </row>
    <row r="224" ht="12.75">
      <c r="A224" s="177"/>
    </row>
    <row r="225" ht="12.75">
      <c r="A225" s="177"/>
    </row>
    <row r="226" ht="12.75">
      <c r="A226" s="177"/>
    </row>
    <row r="227" ht="12.75">
      <c r="A227" s="177"/>
    </row>
    <row r="228" ht="12.75">
      <c r="A228" s="177"/>
    </row>
    <row r="229" ht="12.75">
      <c r="A229" s="177"/>
    </row>
    <row r="230" ht="12.75">
      <c r="A230" s="177"/>
    </row>
    <row r="231" ht="12.75">
      <c r="A231" s="177"/>
    </row>
    <row r="232" ht="12.75">
      <c r="A232" s="177"/>
    </row>
    <row r="233" ht="12.75">
      <c r="A233" s="177"/>
    </row>
    <row r="234" ht="12.75">
      <c r="A234" s="177"/>
    </row>
    <row r="235" ht="12.75">
      <c r="A235" s="177"/>
    </row>
    <row r="236" ht="12.75">
      <c r="A236" s="177"/>
    </row>
  </sheetData>
  <sheetProtection/>
  <mergeCells count="13">
    <mergeCell ref="C110:D110"/>
    <mergeCell ref="E74:F74"/>
    <mergeCell ref="E76:F76"/>
    <mergeCell ref="B83:C83"/>
    <mergeCell ref="C107:D107"/>
    <mergeCell ref="C108:D108"/>
    <mergeCell ref="C109:D109"/>
    <mergeCell ref="E70:F70"/>
    <mergeCell ref="E72:F72"/>
    <mergeCell ref="B63:C63"/>
    <mergeCell ref="E64:F64"/>
    <mergeCell ref="E66:F66"/>
    <mergeCell ref="E68:F68"/>
  </mergeCells>
  <printOptions/>
  <pageMargins left="0.2362204724409449" right="0.07874015748031496" top="0.9448818897637796" bottom="0.4724409448818898" header="0.5118110236220472" footer="0.5118110236220472"/>
  <pageSetup firstPageNumber="5" useFirstPageNumber="1" fitToHeight="0" horizontalDpi="600" verticalDpi="600" orientation="portrait" paperSize="9" scale="57" r:id="rId2"/>
  <headerFooter alignWithMargins="0">
    <oddFooter>&amp;L&amp;G&amp;CPage &amp;P de 13&amp;R&amp;D</oddFooter>
  </headerFooter>
  <rowBreaks count="2" manualBreakCount="2">
    <brk id="100" max="12" man="1"/>
    <brk id="186" max="1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blasco</cp:lastModifiedBy>
  <cp:lastPrinted>2016-01-21T07:13:39Z</cp:lastPrinted>
  <dcterms:created xsi:type="dcterms:W3CDTF">2015-01-27T16:00:44Z</dcterms:created>
  <dcterms:modified xsi:type="dcterms:W3CDTF">2018-01-31T10:50:12Z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